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10"/>
  <workbookPr codeName="DieseArbeitsmappe" defaultThemeVersion="124226"/>
  <mc:AlternateContent xmlns:mc="http://schemas.openxmlformats.org/markup-compatibility/2006">
    <mc:Choice Requires="x15">
      <x15ac:absPath xmlns:x15ac="http://schemas.microsoft.com/office/spreadsheetml/2010/11/ac" url="https://bitkom-my.sharepoint.com/personal/f_lesner_bitkom_org/Documents/Desktop/Reifegradmodell/Aktueller Stand/"/>
    </mc:Choice>
  </mc:AlternateContent>
  <xr:revisionPtr revIDLastSave="0" documentId="8_{43302E21-6B3B-465F-8F80-F8C1112B82A8}" xr6:coauthVersionLast="47" xr6:coauthVersionMax="47" xr10:uidLastSave="{00000000-0000-0000-0000-000000000000}"/>
  <bookViews>
    <workbookView xWindow="-51720" yWindow="-7485" windowWidth="51840" windowHeight="21120" tabRatio="1000" xr2:uid="{00000000-000D-0000-FFFF-FFFF00000000}"/>
  </bookViews>
  <sheets>
    <sheet name="Vorwort" sheetId="34" r:id="rId1"/>
    <sheet name="Vorgehen qualitativ" sheetId="24" r:id="rId2"/>
    <sheet name="Bewertung qualitativ" sheetId="7" r:id="rId3"/>
    <sheet name="Ergebnisblatt (qual)" sheetId="12" r:id="rId4"/>
    <sheet name="Vorgehen quantitativ" sheetId="25" r:id="rId5"/>
    <sheet name="Kosten Lösung 1" sheetId="28" r:id="rId6"/>
    <sheet name="Kosten Lösung 2" sheetId="35" r:id="rId7"/>
    <sheet name="Kosten Lösung 3" sheetId="36" r:id="rId8"/>
    <sheet name="Kosten Lösung 4" sheetId="37" r:id="rId9"/>
    <sheet name="Gesamtergebnis" sheetId="1" r:id="rId10"/>
    <sheet name="Zwischenauswertung" sheetId="19" state="hidden" r:id="rId11"/>
    <sheet name="Wertetabellen" sheetId="11" state="hidden" r:id="rId12"/>
    <sheet name="Matrix" sheetId="38" state="hidden" r:id="rId13"/>
  </sheets>
  <definedNames>
    <definedName name="AnzahlFragen">'Ergebnisblatt (qual)'!#REF!</definedName>
    <definedName name="AnzahlMusskriterien">'Ergebnisblatt (qual)'!#REF!</definedName>
    <definedName name="AnzahlMussNichtBewertetAblösung">'Bewertung qualitativ'!#REF!</definedName>
    <definedName name="AnzahlMussNichtBewertetLösung1">#REF!</definedName>
    <definedName name="AnzahlMussNichtBewertetLösung2">#REF!</definedName>
    <definedName name="AnzahlMussNichtBewertetLösung3">#REF!</definedName>
    <definedName name="AnzahlMussNichtBewertetLösung4">#REF!</definedName>
    <definedName name="_xlnm.Print_Titles" localSheetId="2">'Bewertung qualitativ'!$1:$1</definedName>
    <definedName name="MatrixAltverfahren">'Bewertung qualitativ'!$C$2:$I$36</definedName>
    <definedName name="MatrixProdukt_1">#REF!</definedName>
    <definedName name="MatrixProdukt_2">#REF!</definedName>
    <definedName name="MatrixProdukt_3">#REF!</definedName>
    <definedName name="MatrixProdukt_4">#REF!</definedName>
    <definedName name="Wertematrix">Zwischenauswertung!$B$37:$E$40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31" i="1" l="1" a="1"/>
  <c r="S31" i="1" s="1"/>
  <c r="J114" i="19"/>
  <c r="J113" i="19"/>
  <c r="J112" i="19"/>
  <c r="J111" i="19"/>
  <c r="J110" i="19"/>
  <c r="J109" i="19"/>
  <c r="J108" i="19"/>
  <c r="J107" i="19"/>
  <c r="J106" i="19"/>
  <c r="K106" i="19" s="1"/>
  <c r="J105" i="19"/>
  <c r="J104" i="19"/>
  <c r="J103" i="19"/>
  <c r="J102" i="19"/>
  <c r="J101" i="19"/>
  <c r="J100" i="19"/>
  <c r="J99" i="19"/>
  <c r="J98" i="19"/>
  <c r="J97" i="19"/>
  <c r="J96" i="19"/>
  <c r="J95" i="19"/>
  <c r="J94" i="19"/>
  <c r="J93" i="19"/>
  <c r="J92" i="19"/>
  <c r="K92" i="19" s="1"/>
  <c r="J91" i="19"/>
  <c r="J90" i="19"/>
  <c r="J89" i="19"/>
  <c r="J88" i="19"/>
  <c r="J87" i="19"/>
  <c r="J86" i="19"/>
  <c r="J85" i="19"/>
  <c r="J84" i="19"/>
  <c r="J83" i="19"/>
  <c r="J82" i="19"/>
  <c r="K82" i="19" s="1"/>
  <c r="J81" i="19"/>
  <c r="H114" i="19"/>
  <c r="H113" i="19"/>
  <c r="H112" i="19"/>
  <c r="H111" i="19"/>
  <c r="H110" i="19"/>
  <c r="H109" i="19"/>
  <c r="H108" i="19"/>
  <c r="H107" i="19"/>
  <c r="H106" i="19"/>
  <c r="H105" i="19"/>
  <c r="H104" i="19"/>
  <c r="I104" i="19" s="1"/>
  <c r="H103" i="19"/>
  <c r="H102" i="19"/>
  <c r="H101" i="19"/>
  <c r="H100" i="19"/>
  <c r="H99" i="19"/>
  <c r="H98" i="19"/>
  <c r="H97" i="19"/>
  <c r="H96" i="19"/>
  <c r="H95" i="19"/>
  <c r="H94" i="19"/>
  <c r="H93" i="19"/>
  <c r="H92" i="19"/>
  <c r="H91" i="19"/>
  <c r="H90" i="19"/>
  <c r="H89" i="19"/>
  <c r="H88" i="19"/>
  <c r="H87" i="19"/>
  <c r="H86" i="19"/>
  <c r="H85" i="19"/>
  <c r="H84" i="19"/>
  <c r="H83" i="19"/>
  <c r="H82" i="19"/>
  <c r="I82" i="19" s="1"/>
  <c r="H81" i="19"/>
  <c r="F114" i="19"/>
  <c r="F113" i="19"/>
  <c r="F112" i="19"/>
  <c r="F111" i="19"/>
  <c r="F110" i="19"/>
  <c r="F109" i="19"/>
  <c r="F108" i="19"/>
  <c r="F107" i="19"/>
  <c r="F106" i="19"/>
  <c r="F105" i="19"/>
  <c r="F104" i="19"/>
  <c r="F103" i="19"/>
  <c r="F102" i="19"/>
  <c r="F101" i="19"/>
  <c r="F100" i="19"/>
  <c r="F99" i="19"/>
  <c r="F98" i="19"/>
  <c r="F97" i="19"/>
  <c r="F96" i="19"/>
  <c r="F95" i="19"/>
  <c r="F94" i="19"/>
  <c r="F93" i="19"/>
  <c r="F92" i="19"/>
  <c r="F91" i="19"/>
  <c r="F90" i="19"/>
  <c r="F89" i="19"/>
  <c r="F88" i="19"/>
  <c r="F87" i="19"/>
  <c r="F86" i="19"/>
  <c r="F85" i="19"/>
  <c r="F84" i="19"/>
  <c r="F83" i="19"/>
  <c r="G83" i="19" s="1"/>
  <c r="F82" i="19"/>
  <c r="F81" i="19"/>
  <c r="D82" i="19"/>
  <c r="D83" i="19"/>
  <c r="D84" i="19"/>
  <c r="D85" i="19"/>
  <c r="D86" i="19"/>
  <c r="D87" i="19"/>
  <c r="D88" i="19"/>
  <c r="D89" i="19"/>
  <c r="D90" i="19"/>
  <c r="D91" i="19"/>
  <c r="D92" i="19"/>
  <c r="D93" i="19"/>
  <c r="D94" i="19"/>
  <c r="D95" i="19"/>
  <c r="D96" i="19"/>
  <c r="D97" i="19"/>
  <c r="D98" i="19"/>
  <c r="D99" i="19"/>
  <c r="D100" i="19"/>
  <c r="D101" i="19"/>
  <c r="D102" i="19"/>
  <c r="D103" i="19"/>
  <c r="D104" i="19"/>
  <c r="D105" i="19"/>
  <c r="D106" i="19"/>
  <c r="D107" i="19"/>
  <c r="D108" i="19"/>
  <c r="D109" i="19"/>
  <c r="D110" i="19"/>
  <c r="D111" i="19"/>
  <c r="D112" i="19"/>
  <c r="D113" i="19"/>
  <c r="D114" i="19"/>
  <c r="D81" i="19"/>
  <c r="J77" i="19"/>
  <c r="J76" i="19"/>
  <c r="J75" i="19"/>
  <c r="J74" i="19"/>
  <c r="J73" i="19"/>
  <c r="J72" i="19"/>
  <c r="J71" i="19"/>
  <c r="J70" i="19"/>
  <c r="K70" i="19" s="1"/>
  <c r="J69" i="19"/>
  <c r="K69" i="19" s="1"/>
  <c r="J68" i="19"/>
  <c r="J67" i="19"/>
  <c r="K67" i="19" s="1"/>
  <c r="J66" i="19"/>
  <c r="J65" i="19"/>
  <c r="J64" i="19"/>
  <c r="J63" i="19"/>
  <c r="J62" i="19"/>
  <c r="J61" i="19"/>
  <c r="J60" i="19"/>
  <c r="J59" i="19"/>
  <c r="J58" i="19"/>
  <c r="K58" i="19" s="1"/>
  <c r="J57" i="19"/>
  <c r="J56" i="19"/>
  <c r="J55" i="19"/>
  <c r="K55" i="19" s="1"/>
  <c r="J54" i="19"/>
  <c r="K54" i="19" s="1"/>
  <c r="J53" i="19"/>
  <c r="J52" i="19"/>
  <c r="J51" i="19"/>
  <c r="J50" i="19"/>
  <c r="J49" i="19"/>
  <c r="J48" i="19"/>
  <c r="J47" i="19"/>
  <c r="J46" i="19"/>
  <c r="K46" i="19" s="1"/>
  <c r="J45" i="19"/>
  <c r="K45" i="19" s="1"/>
  <c r="J44" i="19"/>
  <c r="H77" i="19"/>
  <c r="H76" i="19"/>
  <c r="H75" i="19"/>
  <c r="H74" i="19"/>
  <c r="H73" i="19"/>
  <c r="H72" i="19"/>
  <c r="H71" i="19"/>
  <c r="H70" i="19"/>
  <c r="H69" i="19"/>
  <c r="H68" i="19"/>
  <c r="I68" i="19" s="1"/>
  <c r="H67" i="19"/>
  <c r="I67" i="19" s="1"/>
  <c r="H66" i="19"/>
  <c r="I66" i="19" s="1"/>
  <c r="H65" i="19"/>
  <c r="H64" i="19"/>
  <c r="H63" i="19"/>
  <c r="H62" i="19"/>
  <c r="H61" i="19"/>
  <c r="H60" i="19"/>
  <c r="H59" i="19"/>
  <c r="H58" i="19"/>
  <c r="H57" i="19"/>
  <c r="H56" i="19"/>
  <c r="H55" i="19"/>
  <c r="I55" i="19" s="1"/>
  <c r="H54" i="19"/>
  <c r="I54" i="19" s="1"/>
  <c r="H53" i="19"/>
  <c r="H52" i="19"/>
  <c r="H51" i="19"/>
  <c r="H50" i="19"/>
  <c r="H49" i="19"/>
  <c r="H48" i="19"/>
  <c r="H47" i="19"/>
  <c r="H46" i="19"/>
  <c r="H45" i="19"/>
  <c r="I45" i="19" s="1"/>
  <c r="H44" i="19"/>
  <c r="I44" i="19" s="1"/>
  <c r="F77" i="19"/>
  <c r="F76" i="19"/>
  <c r="F75" i="19"/>
  <c r="F74" i="19"/>
  <c r="F73" i="19"/>
  <c r="F72" i="19"/>
  <c r="F71" i="19"/>
  <c r="F70" i="19"/>
  <c r="F69" i="19"/>
  <c r="G69" i="19" s="1"/>
  <c r="F68" i="19"/>
  <c r="F67" i="19"/>
  <c r="G67" i="19" s="1"/>
  <c r="F66" i="19"/>
  <c r="G66" i="19" s="1"/>
  <c r="F65" i="19"/>
  <c r="F64" i="19"/>
  <c r="F63" i="19"/>
  <c r="F62" i="19"/>
  <c r="F61" i="19"/>
  <c r="F60" i="19"/>
  <c r="F59" i="19"/>
  <c r="F58" i="19"/>
  <c r="F57" i="19"/>
  <c r="F56" i="19"/>
  <c r="G56" i="19" s="1"/>
  <c r="F55" i="19"/>
  <c r="G55" i="19" s="1"/>
  <c r="F54" i="19"/>
  <c r="G54" i="19" s="1"/>
  <c r="F53" i="19"/>
  <c r="F52" i="19"/>
  <c r="F51" i="19"/>
  <c r="F50" i="19"/>
  <c r="F49" i="19"/>
  <c r="F48" i="19"/>
  <c r="F47" i="19"/>
  <c r="F46" i="19"/>
  <c r="F45" i="19"/>
  <c r="F44" i="19"/>
  <c r="G44" i="19" s="1"/>
  <c r="D45" i="19"/>
  <c r="D46" i="19"/>
  <c r="D47" i="19"/>
  <c r="D48" i="19"/>
  <c r="D49" i="19"/>
  <c r="D50" i="19"/>
  <c r="D51" i="19"/>
  <c r="D52" i="19"/>
  <c r="D53" i="19"/>
  <c r="E53" i="19" s="1"/>
  <c r="D54" i="19"/>
  <c r="D55" i="19"/>
  <c r="E55" i="19" s="1"/>
  <c r="D56" i="19"/>
  <c r="E56" i="19" s="1"/>
  <c r="D57" i="19"/>
  <c r="D58" i="19"/>
  <c r="D59" i="19"/>
  <c r="D60" i="19"/>
  <c r="D61" i="19"/>
  <c r="D62" i="19"/>
  <c r="D63" i="19"/>
  <c r="D64" i="19"/>
  <c r="D65" i="19"/>
  <c r="D66" i="19"/>
  <c r="D67" i="19"/>
  <c r="E67" i="19" s="1"/>
  <c r="D68" i="19"/>
  <c r="E68" i="19" s="1"/>
  <c r="D69" i="19"/>
  <c r="D70" i="19"/>
  <c r="D71" i="19"/>
  <c r="D72" i="19"/>
  <c r="D73" i="19"/>
  <c r="D74" i="19"/>
  <c r="D75" i="19"/>
  <c r="D76" i="19"/>
  <c r="D77" i="19"/>
  <c r="E77" i="19" s="1"/>
  <c r="D44" i="19"/>
  <c r="E65" i="19"/>
  <c r="E110" i="19"/>
  <c r="C82" i="19"/>
  <c r="C83" i="19"/>
  <c r="C84" i="19"/>
  <c r="C85" i="19"/>
  <c r="C86" i="19"/>
  <c r="C87" i="19"/>
  <c r="C88" i="19"/>
  <c r="C89" i="19"/>
  <c r="K89" i="19" s="1"/>
  <c r="C90" i="19"/>
  <c r="C91" i="19"/>
  <c r="C92" i="19"/>
  <c r="I92" i="19" s="1"/>
  <c r="C93" i="19"/>
  <c r="K93" i="19" s="1"/>
  <c r="C94" i="19"/>
  <c r="C95" i="19"/>
  <c r="C96" i="19"/>
  <c r="C97" i="19"/>
  <c r="C98" i="19"/>
  <c r="C99" i="19"/>
  <c r="C100" i="19"/>
  <c r="K100" i="19" s="1"/>
  <c r="C101" i="19"/>
  <c r="C102" i="19"/>
  <c r="C103" i="19"/>
  <c r="C104" i="19"/>
  <c r="C105" i="19"/>
  <c r="C106" i="19"/>
  <c r="C107" i="19"/>
  <c r="C108" i="19"/>
  <c r="C109" i="19"/>
  <c r="C110" i="19"/>
  <c r="C111" i="19"/>
  <c r="K111" i="19" s="1"/>
  <c r="C112" i="19"/>
  <c r="C113" i="19"/>
  <c r="C114" i="19"/>
  <c r="K114" i="19" s="1"/>
  <c r="C81" i="19"/>
  <c r="I113" i="19"/>
  <c r="K112" i="19"/>
  <c r="I112" i="19"/>
  <c r="G112" i="19"/>
  <c r="I111" i="19"/>
  <c r="E111" i="19"/>
  <c r="I110" i="19"/>
  <c r="G110" i="19"/>
  <c r="K110" i="19"/>
  <c r="K109" i="19"/>
  <c r="K107" i="19"/>
  <c r="K102" i="19"/>
  <c r="K99" i="19"/>
  <c r="I99" i="19"/>
  <c r="K98" i="19"/>
  <c r="I98" i="19"/>
  <c r="G98" i="19"/>
  <c r="E98" i="19"/>
  <c r="K97" i="19"/>
  <c r="I97" i="19"/>
  <c r="G97" i="19"/>
  <c r="E97" i="19"/>
  <c r="I96" i="19"/>
  <c r="G96" i="19"/>
  <c r="E96" i="19"/>
  <c r="K96" i="19"/>
  <c r="K95" i="19"/>
  <c r="K90" i="19"/>
  <c r="I90" i="19"/>
  <c r="G90" i="19"/>
  <c r="K88" i="19"/>
  <c r="K86" i="19"/>
  <c r="K85" i="19"/>
  <c r="I85" i="19"/>
  <c r="K84" i="19"/>
  <c r="I84" i="19"/>
  <c r="G84" i="19"/>
  <c r="K83" i="19"/>
  <c r="I83" i="19"/>
  <c r="E83" i="19"/>
  <c r="G82" i="19"/>
  <c r="E82" i="19"/>
  <c r="K81" i="19"/>
  <c r="K49" i="19"/>
  <c r="K51" i="19"/>
  <c r="K52" i="19"/>
  <c r="K53" i="19"/>
  <c r="K56" i="19"/>
  <c r="K59" i="19"/>
  <c r="K60" i="19"/>
  <c r="K61" i="19"/>
  <c r="K62" i="19"/>
  <c r="K63" i="19"/>
  <c r="K65" i="19"/>
  <c r="K66" i="19"/>
  <c r="K68" i="19"/>
  <c r="K72" i="19"/>
  <c r="K73" i="19"/>
  <c r="K74" i="19"/>
  <c r="K75" i="19"/>
  <c r="K76" i="19"/>
  <c r="K77" i="19"/>
  <c r="K44" i="19"/>
  <c r="I46" i="19"/>
  <c r="I48" i="19"/>
  <c r="I49" i="19"/>
  <c r="I51" i="19"/>
  <c r="I52" i="19"/>
  <c r="I53" i="19"/>
  <c r="I56" i="19"/>
  <c r="I58" i="19"/>
  <c r="I59" i="19"/>
  <c r="I60" i="19"/>
  <c r="I61" i="19"/>
  <c r="I62" i="19"/>
  <c r="I63" i="19"/>
  <c r="I65" i="19"/>
  <c r="I69" i="19"/>
  <c r="I70" i="19"/>
  <c r="I72" i="19"/>
  <c r="I73" i="19"/>
  <c r="I74" i="19"/>
  <c r="I75" i="19"/>
  <c r="I76" i="19"/>
  <c r="I77" i="19"/>
  <c r="G45" i="19"/>
  <c r="G46" i="19"/>
  <c r="G49" i="19"/>
  <c r="G51" i="19"/>
  <c r="G52" i="19"/>
  <c r="G53" i="19"/>
  <c r="G58" i="19"/>
  <c r="G59" i="19"/>
  <c r="G60" i="19"/>
  <c r="G61" i="19"/>
  <c r="G62" i="19"/>
  <c r="G63" i="19"/>
  <c r="G65" i="19"/>
  <c r="G68" i="19"/>
  <c r="G70" i="19"/>
  <c r="G72" i="19"/>
  <c r="G73" i="19"/>
  <c r="G74" i="19"/>
  <c r="G75" i="19"/>
  <c r="G76" i="19"/>
  <c r="G77" i="19"/>
  <c r="E45" i="19"/>
  <c r="E46" i="19"/>
  <c r="E47" i="19"/>
  <c r="E48" i="19"/>
  <c r="E49" i="19"/>
  <c r="E51" i="19"/>
  <c r="E52" i="19"/>
  <c r="E54" i="19"/>
  <c r="E58" i="19"/>
  <c r="E59" i="19"/>
  <c r="E60" i="19"/>
  <c r="E61" i="19"/>
  <c r="E62" i="19"/>
  <c r="E63" i="19"/>
  <c r="E66" i="19"/>
  <c r="E69" i="19"/>
  <c r="E70" i="19"/>
  <c r="E72" i="19"/>
  <c r="E73" i="19"/>
  <c r="E74" i="19"/>
  <c r="E75" i="19"/>
  <c r="E76" i="19"/>
  <c r="E44" i="19"/>
  <c r="C45" i="19"/>
  <c r="C46" i="19"/>
  <c r="C47" i="19"/>
  <c r="I47" i="19" s="1"/>
  <c r="C48" i="19"/>
  <c r="K48" i="19" s="1"/>
  <c r="C49" i="19"/>
  <c r="C51" i="19"/>
  <c r="C52" i="19"/>
  <c r="C53" i="19"/>
  <c r="C54" i="19"/>
  <c r="C55" i="19"/>
  <c r="C56" i="19"/>
  <c r="C58" i="19"/>
  <c r="C59" i="19"/>
  <c r="C60" i="19"/>
  <c r="C61" i="19"/>
  <c r="C62" i="19"/>
  <c r="C63" i="19"/>
  <c r="C65" i="19"/>
  <c r="C66" i="19"/>
  <c r="C67" i="19"/>
  <c r="C68" i="19"/>
  <c r="C69" i="19"/>
  <c r="C70" i="19"/>
  <c r="C72" i="19"/>
  <c r="C73" i="19"/>
  <c r="C74" i="19"/>
  <c r="C75" i="19"/>
  <c r="C76" i="19"/>
  <c r="C77" i="19"/>
  <c r="B74" i="19"/>
  <c r="B75" i="19"/>
  <c r="B76" i="19"/>
  <c r="B77" i="19"/>
  <c r="B45" i="19"/>
  <c r="B46" i="19"/>
  <c r="B47" i="19"/>
  <c r="B48" i="19"/>
  <c r="B49" i="19"/>
  <c r="B51" i="19"/>
  <c r="B52" i="19"/>
  <c r="B53" i="19"/>
  <c r="B54" i="19"/>
  <c r="B55" i="19"/>
  <c r="B56" i="19"/>
  <c r="B58" i="19"/>
  <c r="B59" i="19"/>
  <c r="B60" i="19"/>
  <c r="B61" i="19"/>
  <c r="B62" i="19"/>
  <c r="B63" i="19"/>
  <c r="B65" i="19"/>
  <c r="B66" i="19"/>
  <c r="B67" i="19"/>
  <c r="B68" i="19"/>
  <c r="B69" i="19"/>
  <c r="B70" i="19"/>
  <c r="B72" i="19"/>
  <c r="B73" i="19"/>
  <c r="C44" i="19"/>
  <c r="B44" i="19"/>
  <c r="S23" i="1"/>
  <c r="S29" i="1"/>
  <c r="S27" i="1"/>
  <c r="L66" i="37"/>
  <c r="K66" i="37"/>
  <c r="J66" i="37"/>
  <c r="I66" i="37"/>
  <c r="H66" i="37"/>
  <c r="G66" i="37"/>
  <c r="F66" i="37"/>
  <c r="E66" i="37"/>
  <c r="D66" i="37"/>
  <c r="C66" i="37"/>
  <c r="L63" i="37"/>
  <c r="K63" i="37"/>
  <c r="J63" i="37"/>
  <c r="I63" i="37"/>
  <c r="H63" i="37"/>
  <c r="G63" i="37"/>
  <c r="F63" i="37"/>
  <c r="E63" i="37"/>
  <c r="D63" i="37"/>
  <c r="C63" i="37"/>
  <c r="L60" i="37"/>
  <c r="L59" i="37" s="1"/>
  <c r="K60" i="37"/>
  <c r="J60" i="37"/>
  <c r="I60" i="37"/>
  <c r="I59" i="37" s="1"/>
  <c r="H60" i="37"/>
  <c r="H59" i="37" s="1"/>
  <c r="G60" i="37"/>
  <c r="G59" i="37" s="1"/>
  <c r="F60" i="37"/>
  <c r="F59" i="37" s="1"/>
  <c r="E60" i="37"/>
  <c r="E59" i="37" s="1"/>
  <c r="D60" i="37"/>
  <c r="D59" i="37" s="1"/>
  <c r="C60" i="37"/>
  <c r="C59" i="37" s="1"/>
  <c r="K59" i="37"/>
  <c r="J59" i="37"/>
  <c r="L56" i="37"/>
  <c r="K56" i="37"/>
  <c r="J56" i="37"/>
  <c r="I56" i="37"/>
  <c r="H56" i="37"/>
  <c r="G56" i="37"/>
  <c r="F56" i="37"/>
  <c r="E56" i="37"/>
  <c r="D56" i="37"/>
  <c r="C56" i="37"/>
  <c r="L53" i="37"/>
  <c r="K53" i="37"/>
  <c r="J53" i="37"/>
  <c r="I53" i="37"/>
  <c r="H53" i="37"/>
  <c r="G53" i="37"/>
  <c r="F53" i="37"/>
  <c r="E53" i="37"/>
  <c r="D53" i="37"/>
  <c r="C53" i="37"/>
  <c r="L50" i="37"/>
  <c r="K50" i="37"/>
  <c r="J50" i="37"/>
  <c r="I50" i="37"/>
  <c r="H50" i="37"/>
  <c r="G50" i="37"/>
  <c r="F50" i="37"/>
  <c r="E50" i="37"/>
  <c r="D50" i="37"/>
  <c r="C50" i="37"/>
  <c r="L47" i="37"/>
  <c r="K47" i="37"/>
  <c r="J47" i="37"/>
  <c r="I47" i="37"/>
  <c r="H47" i="37"/>
  <c r="G47" i="37"/>
  <c r="F47" i="37"/>
  <c r="E47" i="37"/>
  <c r="D47" i="37"/>
  <c r="C47" i="37"/>
  <c r="L44" i="37"/>
  <c r="K44" i="37"/>
  <c r="J44" i="37"/>
  <c r="I44" i="37"/>
  <c r="H44" i="37"/>
  <c r="G44" i="37"/>
  <c r="F44" i="37"/>
  <c r="E44" i="37"/>
  <c r="D44" i="37"/>
  <c r="C44" i="37"/>
  <c r="L41" i="37"/>
  <c r="K41" i="37"/>
  <c r="J41" i="37"/>
  <c r="I41" i="37"/>
  <c r="H41" i="37"/>
  <c r="G41" i="37"/>
  <c r="F41" i="37"/>
  <c r="E41" i="37"/>
  <c r="D41" i="37"/>
  <c r="C41" i="37"/>
  <c r="L38" i="37"/>
  <c r="K38" i="37"/>
  <c r="J38" i="37"/>
  <c r="I38" i="37"/>
  <c r="H38" i="37"/>
  <c r="G38" i="37"/>
  <c r="F38" i="37"/>
  <c r="E38" i="37"/>
  <c r="D38" i="37"/>
  <c r="C38" i="37"/>
  <c r="L35" i="37"/>
  <c r="L34" i="37" s="1"/>
  <c r="L33" i="37" s="1"/>
  <c r="K35" i="37"/>
  <c r="K34" i="37" s="1"/>
  <c r="K33" i="37" s="1"/>
  <c r="J35" i="37"/>
  <c r="I35" i="37"/>
  <c r="I34" i="37" s="1"/>
  <c r="H35" i="37"/>
  <c r="G35" i="37"/>
  <c r="G34" i="37" s="1"/>
  <c r="F35" i="37"/>
  <c r="F34" i="37" s="1"/>
  <c r="E35" i="37"/>
  <c r="D35" i="37"/>
  <c r="C35" i="37"/>
  <c r="C34" i="37" s="1"/>
  <c r="E34" i="37"/>
  <c r="E33" i="37" s="1"/>
  <c r="E69" i="37" s="1"/>
  <c r="D34" i="37"/>
  <c r="D33" i="37" s="1"/>
  <c r="L30" i="37"/>
  <c r="L7" i="37" s="1"/>
  <c r="L69" i="37" s="1"/>
  <c r="K30" i="37"/>
  <c r="J30" i="37"/>
  <c r="I30" i="37"/>
  <c r="H30" i="37"/>
  <c r="G30" i="37"/>
  <c r="F30" i="37"/>
  <c r="E30" i="37"/>
  <c r="D30" i="37"/>
  <c r="C30" i="37"/>
  <c r="C7" i="37" s="1"/>
  <c r="L24" i="37"/>
  <c r="K24" i="37"/>
  <c r="J24" i="37"/>
  <c r="I24" i="37"/>
  <c r="H24" i="37"/>
  <c r="G24" i="37"/>
  <c r="F24" i="37"/>
  <c r="E24" i="37"/>
  <c r="D24" i="37"/>
  <c r="C24" i="37"/>
  <c r="L14" i="37"/>
  <c r="K14" i="37"/>
  <c r="J14" i="37"/>
  <c r="I14" i="37"/>
  <c r="H14" i="37"/>
  <c r="G14" i="37"/>
  <c r="F14" i="37"/>
  <c r="E14" i="37"/>
  <c r="D14" i="37"/>
  <c r="C14" i="37"/>
  <c r="L8" i="37"/>
  <c r="K8" i="37"/>
  <c r="K7" i="37" s="1"/>
  <c r="K69" i="37" s="1"/>
  <c r="J8" i="37"/>
  <c r="I8" i="37"/>
  <c r="H8" i="37"/>
  <c r="G8" i="37"/>
  <c r="G7" i="37" s="1"/>
  <c r="F8" i="37"/>
  <c r="F7" i="37" s="1"/>
  <c r="E8" i="37"/>
  <c r="D8" i="37"/>
  <c r="C8" i="37"/>
  <c r="E7" i="37"/>
  <c r="D7" i="37"/>
  <c r="C4" i="37"/>
  <c r="D4" i="37" s="1"/>
  <c r="E4" i="37" s="1"/>
  <c r="F4" i="37" s="1"/>
  <c r="G4" i="37" s="1"/>
  <c r="H4" i="37" s="1"/>
  <c r="I4" i="37" s="1"/>
  <c r="J4" i="37" s="1"/>
  <c r="K4" i="37" s="1"/>
  <c r="L4" i="37" s="1"/>
  <c r="B3" i="37"/>
  <c r="L66" i="36"/>
  <c r="K66" i="36"/>
  <c r="J66" i="36"/>
  <c r="I66" i="36"/>
  <c r="H66" i="36"/>
  <c r="G66" i="36"/>
  <c r="F66" i="36"/>
  <c r="E66" i="36"/>
  <c r="E59" i="36" s="1"/>
  <c r="D66" i="36"/>
  <c r="C66" i="36"/>
  <c r="L63" i="36"/>
  <c r="K63" i="36"/>
  <c r="J63" i="36"/>
  <c r="I63" i="36"/>
  <c r="H63" i="36"/>
  <c r="G63" i="36"/>
  <c r="F63" i="36"/>
  <c r="E63" i="36"/>
  <c r="D63" i="36"/>
  <c r="D59" i="36" s="1"/>
  <c r="C63" i="36"/>
  <c r="L60" i="36"/>
  <c r="L59" i="36" s="1"/>
  <c r="K60" i="36"/>
  <c r="J60" i="36"/>
  <c r="I60" i="36"/>
  <c r="I59" i="36" s="1"/>
  <c r="H60" i="36"/>
  <c r="H59" i="36" s="1"/>
  <c r="G60" i="36"/>
  <c r="G59" i="36" s="1"/>
  <c r="F60" i="36"/>
  <c r="F59" i="36" s="1"/>
  <c r="E60" i="36"/>
  <c r="D60" i="36"/>
  <c r="C60" i="36"/>
  <c r="C59" i="36" s="1"/>
  <c r="K59" i="36"/>
  <c r="J59" i="36"/>
  <c r="L56" i="36"/>
  <c r="K56" i="36"/>
  <c r="J56" i="36"/>
  <c r="I56" i="36"/>
  <c r="H56" i="36"/>
  <c r="G56" i="36"/>
  <c r="F56" i="36"/>
  <c r="E56" i="36"/>
  <c r="D56" i="36"/>
  <c r="C56" i="36"/>
  <c r="L53" i="36"/>
  <c r="K53" i="36"/>
  <c r="J53" i="36"/>
  <c r="I53" i="36"/>
  <c r="H53" i="36"/>
  <c r="G53" i="36"/>
  <c r="F53" i="36"/>
  <c r="E53" i="36"/>
  <c r="D53" i="36"/>
  <c r="C53" i="36"/>
  <c r="L50" i="36"/>
  <c r="K50" i="36"/>
  <c r="J50" i="36"/>
  <c r="I50" i="36"/>
  <c r="H50" i="36"/>
  <c r="G50" i="36"/>
  <c r="F50" i="36"/>
  <c r="E50" i="36"/>
  <c r="D50" i="36"/>
  <c r="C50" i="36"/>
  <c r="L47" i="36"/>
  <c r="K47" i="36"/>
  <c r="J47" i="36"/>
  <c r="I47" i="36"/>
  <c r="H47" i="36"/>
  <c r="G47" i="36"/>
  <c r="F47" i="36"/>
  <c r="E47" i="36"/>
  <c r="D47" i="36"/>
  <c r="C47" i="36"/>
  <c r="L44" i="36"/>
  <c r="K44" i="36"/>
  <c r="J44" i="36"/>
  <c r="I44" i="36"/>
  <c r="H44" i="36"/>
  <c r="G44" i="36"/>
  <c r="F44" i="36"/>
  <c r="E44" i="36"/>
  <c r="D44" i="36"/>
  <c r="C44" i="36"/>
  <c r="L41" i="36"/>
  <c r="K41" i="36"/>
  <c r="J41" i="36"/>
  <c r="I41" i="36"/>
  <c r="H41" i="36"/>
  <c r="G41" i="36"/>
  <c r="F41" i="36"/>
  <c r="E41" i="36"/>
  <c r="D41" i="36"/>
  <c r="C41" i="36"/>
  <c r="L38" i="36"/>
  <c r="K38" i="36"/>
  <c r="K34" i="36" s="1"/>
  <c r="K33" i="36" s="1"/>
  <c r="J38" i="36"/>
  <c r="J34" i="36" s="1"/>
  <c r="J33" i="36" s="1"/>
  <c r="I38" i="36"/>
  <c r="H38" i="36"/>
  <c r="G38" i="36"/>
  <c r="F38" i="36"/>
  <c r="E38" i="36"/>
  <c r="D38" i="36"/>
  <c r="C38" i="36"/>
  <c r="C34" i="36" s="1"/>
  <c r="C33" i="36" s="1"/>
  <c r="L35" i="36"/>
  <c r="L34" i="36" s="1"/>
  <c r="K35" i="36"/>
  <c r="J35" i="36"/>
  <c r="I35" i="36"/>
  <c r="I34" i="36" s="1"/>
  <c r="H35" i="36"/>
  <c r="H34" i="36" s="1"/>
  <c r="G35" i="36"/>
  <c r="G34" i="36" s="1"/>
  <c r="F35" i="36"/>
  <c r="F34" i="36" s="1"/>
  <c r="E35" i="36"/>
  <c r="D35" i="36"/>
  <c r="C35" i="36"/>
  <c r="E34" i="36"/>
  <c r="D34" i="36"/>
  <c r="L30" i="36"/>
  <c r="L7" i="36" s="1"/>
  <c r="K30" i="36"/>
  <c r="K7" i="36" s="1"/>
  <c r="J30" i="36"/>
  <c r="I30" i="36"/>
  <c r="I7" i="36" s="1"/>
  <c r="H30" i="36"/>
  <c r="H7" i="36" s="1"/>
  <c r="G30" i="36"/>
  <c r="F30" i="36"/>
  <c r="E30" i="36"/>
  <c r="D30" i="36"/>
  <c r="C30" i="36"/>
  <c r="L24" i="36"/>
  <c r="K24" i="36"/>
  <c r="J24" i="36"/>
  <c r="I24" i="36"/>
  <c r="H24" i="36"/>
  <c r="G24" i="36"/>
  <c r="F24" i="36"/>
  <c r="E24" i="36"/>
  <c r="D24" i="36"/>
  <c r="C24" i="36"/>
  <c r="L14" i="36"/>
  <c r="K14" i="36"/>
  <c r="J14" i="36"/>
  <c r="J7" i="36" s="1"/>
  <c r="I14" i="36"/>
  <c r="H14" i="36"/>
  <c r="G14" i="36"/>
  <c r="F14" i="36"/>
  <c r="E14" i="36"/>
  <c r="D14" i="36"/>
  <c r="C14" i="36"/>
  <c r="L8" i="36"/>
  <c r="K8" i="36"/>
  <c r="J8" i="36"/>
  <c r="I8" i="36"/>
  <c r="H8" i="36"/>
  <c r="G8" i="36"/>
  <c r="G7" i="36" s="1"/>
  <c r="F8" i="36"/>
  <c r="F7" i="36" s="1"/>
  <c r="E8" i="36"/>
  <c r="D8" i="36"/>
  <c r="C8" i="36"/>
  <c r="E7" i="36"/>
  <c r="D7" i="36"/>
  <c r="C7" i="36"/>
  <c r="C69" i="36" s="1"/>
  <c r="C4" i="36"/>
  <c r="D4" i="36" s="1"/>
  <c r="E4" i="36" s="1"/>
  <c r="F4" i="36" s="1"/>
  <c r="G4" i="36" s="1"/>
  <c r="H4" i="36" s="1"/>
  <c r="I4" i="36" s="1"/>
  <c r="J4" i="36" s="1"/>
  <c r="K4" i="36" s="1"/>
  <c r="L4" i="36" s="1"/>
  <c r="B3" i="36"/>
  <c r="G70" i="36" s="1"/>
  <c r="S25" i="1"/>
  <c r="H5" i="12"/>
  <c r="G5" i="12"/>
  <c r="F5" i="12"/>
  <c r="C25" i="1" s="1"/>
  <c r="E5" i="12"/>
  <c r="C23" i="1" s="1"/>
  <c r="O36" i="7"/>
  <c r="H44" i="12" s="1"/>
  <c r="O35" i="7"/>
  <c r="H43" i="12" s="1"/>
  <c r="O34" i="7"/>
  <c r="H42" i="12" s="1"/>
  <c r="O33" i="7"/>
  <c r="H41" i="12" s="1"/>
  <c r="O32" i="7"/>
  <c r="H40" i="12" s="1"/>
  <c r="O31" i="7"/>
  <c r="H39" i="12" s="1"/>
  <c r="O29" i="7"/>
  <c r="H37" i="12" s="1"/>
  <c r="O28" i="7"/>
  <c r="H36" i="12" s="1"/>
  <c r="O27" i="7"/>
  <c r="H35" i="12" s="1"/>
  <c r="O26" i="7"/>
  <c r="H34" i="12" s="1"/>
  <c r="O25" i="7"/>
  <c r="H33" i="12" s="1"/>
  <c r="O24" i="7"/>
  <c r="H32" i="12" s="1"/>
  <c r="O22" i="7"/>
  <c r="H30" i="12" s="1"/>
  <c r="O21" i="7"/>
  <c r="H29" i="12" s="1"/>
  <c r="O20" i="7"/>
  <c r="H28" i="12" s="1"/>
  <c r="O19" i="7"/>
  <c r="H27" i="12" s="1"/>
  <c r="O18" i="7"/>
  <c r="H26" i="12" s="1"/>
  <c r="O17" i="7"/>
  <c r="H25" i="12" s="1"/>
  <c r="O15" i="7"/>
  <c r="H23" i="12" s="1"/>
  <c r="O14" i="7"/>
  <c r="H22" i="12" s="1"/>
  <c r="O13" i="7"/>
  <c r="H21" i="12" s="1"/>
  <c r="O12" i="7"/>
  <c r="H20" i="12" s="1"/>
  <c r="O11" i="7"/>
  <c r="H19" i="12" s="1"/>
  <c r="O10" i="7"/>
  <c r="H18" i="12" s="1"/>
  <c r="O8" i="7"/>
  <c r="H16" i="12" s="1"/>
  <c r="O7" i="7"/>
  <c r="H15" i="12" s="1"/>
  <c r="O6" i="7"/>
  <c r="H14" i="12" s="1"/>
  <c r="O5" i="7"/>
  <c r="H13" i="12" s="1"/>
  <c r="O4" i="7"/>
  <c r="H12" i="12" s="1"/>
  <c r="O3" i="7"/>
  <c r="H11" i="12" s="1"/>
  <c r="M36" i="7"/>
  <c r="G44" i="12" s="1"/>
  <c r="M35" i="7"/>
  <c r="G43" i="12" s="1"/>
  <c r="M34" i="7"/>
  <c r="G42" i="12" s="1"/>
  <c r="M33" i="7"/>
  <c r="G41" i="12" s="1"/>
  <c r="M32" i="7"/>
  <c r="G40" i="12" s="1"/>
  <c r="M31" i="7"/>
  <c r="G39" i="12" s="1"/>
  <c r="M29" i="7"/>
  <c r="G37" i="12" s="1"/>
  <c r="M28" i="7"/>
  <c r="G36" i="12" s="1"/>
  <c r="M27" i="7"/>
  <c r="G35" i="12" s="1"/>
  <c r="M26" i="7"/>
  <c r="G34" i="12" s="1"/>
  <c r="M25" i="7"/>
  <c r="G33" i="12" s="1"/>
  <c r="M24" i="7"/>
  <c r="G32" i="12" s="1"/>
  <c r="M22" i="7"/>
  <c r="G30" i="12" s="1"/>
  <c r="M21" i="7"/>
  <c r="G29" i="12" s="1"/>
  <c r="M20" i="7"/>
  <c r="G28" i="12" s="1"/>
  <c r="M19" i="7"/>
  <c r="G27" i="12" s="1"/>
  <c r="M18" i="7"/>
  <c r="G26" i="12" s="1"/>
  <c r="M17" i="7"/>
  <c r="G25" i="12" s="1"/>
  <c r="M15" i="7"/>
  <c r="G23" i="12" s="1"/>
  <c r="M14" i="7"/>
  <c r="G22" i="12" s="1"/>
  <c r="M13" i="7"/>
  <c r="G21" i="12" s="1"/>
  <c r="M12" i="7"/>
  <c r="G20" i="12" s="1"/>
  <c r="M11" i="7"/>
  <c r="G19" i="12" s="1"/>
  <c r="M10" i="7"/>
  <c r="G18" i="12" s="1"/>
  <c r="M8" i="7"/>
  <c r="G16" i="12" s="1"/>
  <c r="M7" i="7"/>
  <c r="G15" i="12" s="1"/>
  <c r="M6" i="7"/>
  <c r="G14" i="12" s="1"/>
  <c r="M5" i="7"/>
  <c r="G13" i="12" s="1"/>
  <c r="M4" i="7"/>
  <c r="G12" i="12" s="1"/>
  <c r="M3" i="7"/>
  <c r="G11" i="12" s="1"/>
  <c r="K36" i="7"/>
  <c r="F44" i="12" s="1"/>
  <c r="K35" i="7"/>
  <c r="F43" i="12" s="1"/>
  <c r="K34" i="7"/>
  <c r="F42" i="12" s="1"/>
  <c r="K33" i="7"/>
  <c r="F41" i="12" s="1"/>
  <c r="K32" i="7"/>
  <c r="F40" i="12" s="1"/>
  <c r="K31" i="7"/>
  <c r="F39" i="12" s="1"/>
  <c r="K29" i="7"/>
  <c r="F37" i="12" s="1"/>
  <c r="K28" i="7"/>
  <c r="F36" i="12" s="1"/>
  <c r="K27" i="7"/>
  <c r="F35" i="12" s="1"/>
  <c r="K26" i="7"/>
  <c r="F34" i="12" s="1"/>
  <c r="K25" i="7"/>
  <c r="F33" i="12" s="1"/>
  <c r="K24" i="7"/>
  <c r="F32" i="12" s="1"/>
  <c r="K22" i="7"/>
  <c r="F30" i="12" s="1"/>
  <c r="K21" i="7"/>
  <c r="F29" i="12" s="1"/>
  <c r="K20" i="7"/>
  <c r="F28" i="12" s="1"/>
  <c r="K19" i="7"/>
  <c r="F27" i="12" s="1"/>
  <c r="K18" i="7"/>
  <c r="F26" i="12" s="1"/>
  <c r="K17" i="7"/>
  <c r="F25" i="12" s="1"/>
  <c r="K15" i="7"/>
  <c r="F23" i="12" s="1"/>
  <c r="K14" i="7"/>
  <c r="F22" i="12" s="1"/>
  <c r="K13" i="7"/>
  <c r="F21" i="12" s="1"/>
  <c r="K12" i="7"/>
  <c r="F20" i="12" s="1"/>
  <c r="K11" i="7"/>
  <c r="F19" i="12" s="1"/>
  <c r="K10" i="7"/>
  <c r="F18" i="12" s="1"/>
  <c r="K8" i="7"/>
  <c r="F16" i="12" s="1"/>
  <c r="K7" i="7"/>
  <c r="F15" i="12" s="1"/>
  <c r="K6" i="7"/>
  <c r="F14" i="12" s="1"/>
  <c r="K5" i="7"/>
  <c r="F13" i="12" s="1"/>
  <c r="K4" i="7"/>
  <c r="F12" i="12" s="1"/>
  <c r="K3" i="7"/>
  <c r="F11" i="12" s="1"/>
  <c r="I10" i="7"/>
  <c r="E18" i="12" s="1"/>
  <c r="I11" i="7"/>
  <c r="E19" i="12" s="1"/>
  <c r="I12" i="7"/>
  <c r="E20" i="12" s="1"/>
  <c r="I13" i="7"/>
  <c r="E21" i="12" s="1"/>
  <c r="I14" i="7"/>
  <c r="E22" i="12" s="1"/>
  <c r="I15" i="7"/>
  <c r="E23" i="12" s="1"/>
  <c r="I17" i="7"/>
  <c r="E25" i="12" s="1"/>
  <c r="I18" i="7"/>
  <c r="E26" i="12" s="1"/>
  <c r="I19" i="7"/>
  <c r="E27" i="12" s="1"/>
  <c r="I20" i="7"/>
  <c r="E28" i="12" s="1"/>
  <c r="I21" i="7"/>
  <c r="E29" i="12" s="1"/>
  <c r="I22" i="7"/>
  <c r="E30" i="12" s="1"/>
  <c r="I24" i="7"/>
  <c r="E32" i="12" s="1"/>
  <c r="I25" i="7"/>
  <c r="E33" i="12" s="1"/>
  <c r="I26" i="7"/>
  <c r="E34" i="12" s="1"/>
  <c r="I27" i="7"/>
  <c r="E35" i="12" s="1"/>
  <c r="I28" i="7"/>
  <c r="E36" i="12" s="1"/>
  <c r="I29" i="7"/>
  <c r="E37" i="12" s="1"/>
  <c r="I31" i="7"/>
  <c r="E39" i="12" s="1"/>
  <c r="I32" i="7"/>
  <c r="E40" i="12" s="1"/>
  <c r="I33" i="7"/>
  <c r="E41" i="12" s="1"/>
  <c r="I34" i="7"/>
  <c r="E42" i="12" s="1"/>
  <c r="I35" i="7"/>
  <c r="E43" i="12" s="1"/>
  <c r="I36" i="7"/>
  <c r="E44" i="12" s="1"/>
  <c r="I5" i="7"/>
  <c r="E13" i="12" s="1"/>
  <c r="I6" i="7"/>
  <c r="E14" i="12" s="1"/>
  <c r="I7" i="7"/>
  <c r="E15" i="12" s="1"/>
  <c r="I8" i="7"/>
  <c r="E16" i="12" s="1"/>
  <c r="I3" i="7"/>
  <c r="E11" i="12" s="1"/>
  <c r="I4" i="7"/>
  <c r="E12" i="12" s="1"/>
  <c r="C40" i="12"/>
  <c r="C41" i="12"/>
  <c r="C42" i="12"/>
  <c r="C43" i="12"/>
  <c r="C44" i="12"/>
  <c r="C39" i="12"/>
  <c r="C33" i="12"/>
  <c r="C34" i="12"/>
  <c r="C35" i="12"/>
  <c r="C36" i="12"/>
  <c r="C37" i="12"/>
  <c r="C32" i="12"/>
  <c r="C26" i="12"/>
  <c r="C27" i="12"/>
  <c r="C28" i="12"/>
  <c r="C29" i="12"/>
  <c r="C30" i="12"/>
  <c r="C25" i="12"/>
  <c r="C19" i="12"/>
  <c r="C20" i="12"/>
  <c r="C21" i="12"/>
  <c r="C22" i="12"/>
  <c r="C23" i="12"/>
  <c r="C18" i="12"/>
  <c r="C11" i="12"/>
  <c r="C13" i="12"/>
  <c r="C14" i="12"/>
  <c r="C15" i="12"/>
  <c r="C16" i="12"/>
  <c r="C12" i="12"/>
  <c r="K47" i="19" l="1"/>
  <c r="G47" i="19"/>
  <c r="K104" i="19"/>
  <c r="I103" i="19"/>
  <c r="I106" i="19"/>
  <c r="G91" i="19"/>
  <c r="E105" i="19"/>
  <c r="E90" i="19"/>
  <c r="E93" i="19"/>
  <c r="K103" i="19"/>
  <c r="E103" i="19"/>
  <c r="G105" i="19"/>
  <c r="E89" i="19"/>
  <c r="I91" i="19"/>
  <c r="G103" i="19"/>
  <c r="I105" i="19"/>
  <c r="G89" i="19"/>
  <c r="K91" i="19"/>
  <c r="E100" i="19"/>
  <c r="K105" i="19"/>
  <c r="G111" i="19"/>
  <c r="I89" i="19"/>
  <c r="K113" i="19"/>
  <c r="E104" i="19"/>
  <c r="G104" i="19"/>
  <c r="E81" i="19"/>
  <c r="E88" i="19"/>
  <c r="E95" i="19"/>
  <c r="E102" i="19"/>
  <c r="E109" i="19"/>
  <c r="G81" i="19"/>
  <c r="E86" i="19"/>
  <c r="G88" i="19"/>
  <c r="G95" i="19"/>
  <c r="G102" i="19"/>
  <c r="E107" i="19"/>
  <c r="G109" i="19"/>
  <c r="E114" i="19"/>
  <c r="C79" i="19"/>
  <c r="I81" i="19"/>
  <c r="E85" i="19"/>
  <c r="G86" i="19"/>
  <c r="I88" i="19"/>
  <c r="E92" i="19"/>
  <c r="G93" i="19"/>
  <c r="I95" i="19"/>
  <c r="E99" i="19"/>
  <c r="G100" i="19"/>
  <c r="I102" i="19"/>
  <c r="E106" i="19"/>
  <c r="G107" i="19"/>
  <c r="I109" i="19"/>
  <c r="E113" i="19"/>
  <c r="G114" i="19"/>
  <c r="E84" i="19"/>
  <c r="G85" i="19"/>
  <c r="I86" i="19"/>
  <c r="E91" i="19"/>
  <c r="G92" i="19"/>
  <c r="I93" i="19"/>
  <c r="G99" i="19"/>
  <c r="I100" i="19"/>
  <c r="G106" i="19"/>
  <c r="I107" i="19"/>
  <c r="E112" i="19"/>
  <c r="G113" i="19"/>
  <c r="I114" i="19"/>
  <c r="C42" i="19"/>
  <c r="K42" i="19"/>
  <c r="H7" i="12" s="1"/>
  <c r="U29" i="1" s="1"/>
  <c r="E42" i="19"/>
  <c r="E7" i="12" s="1"/>
  <c r="U23" i="1" s="1"/>
  <c r="G48" i="19"/>
  <c r="G42" i="19" s="1"/>
  <c r="F7" i="12" s="1"/>
  <c r="U25" i="1" s="1"/>
  <c r="I42" i="19"/>
  <c r="G7" i="12" s="1"/>
  <c r="U27" i="1" s="1"/>
  <c r="L71" i="37"/>
  <c r="H7" i="37"/>
  <c r="I7" i="37"/>
  <c r="C33" i="37"/>
  <c r="C69" i="37" s="1"/>
  <c r="J7" i="37"/>
  <c r="J69" i="37" s="1"/>
  <c r="J71" i="37" s="1"/>
  <c r="G70" i="37"/>
  <c r="F70" i="37"/>
  <c r="E70" i="37"/>
  <c r="E71" i="37" s="1"/>
  <c r="D70" i="37"/>
  <c r="L70" i="37"/>
  <c r="K70" i="37"/>
  <c r="K71" i="37" s="1"/>
  <c r="J70" i="37"/>
  <c r="I70" i="37"/>
  <c r="F33" i="37"/>
  <c r="F69" i="37" s="1"/>
  <c r="F71" i="37" s="1"/>
  <c r="D69" i="37"/>
  <c r="D71" i="37" s="1"/>
  <c r="G33" i="37"/>
  <c r="G69" i="37" s="1"/>
  <c r="G71" i="37" s="1"/>
  <c r="H34" i="37"/>
  <c r="H33" i="37" s="1"/>
  <c r="H70" i="37"/>
  <c r="I33" i="37"/>
  <c r="J34" i="37"/>
  <c r="J33" i="37" s="1"/>
  <c r="C71" i="36"/>
  <c r="C72" i="36"/>
  <c r="F33" i="36"/>
  <c r="D69" i="36"/>
  <c r="G33" i="36"/>
  <c r="G69" i="36" s="1"/>
  <c r="G71" i="36" s="1"/>
  <c r="H33" i="36"/>
  <c r="H69" i="36" s="1"/>
  <c r="H71" i="36" s="1"/>
  <c r="I33" i="36"/>
  <c r="I69" i="36" s="1"/>
  <c r="I71" i="36" s="1"/>
  <c r="K69" i="36"/>
  <c r="F69" i="36"/>
  <c r="F71" i="36" s="1"/>
  <c r="L33" i="36"/>
  <c r="L69" i="36" s="1"/>
  <c r="L71" i="36" s="1"/>
  <c r="D33" i="36"/>
  <c r="J69" i="36"/>
  <c r="E33" i="36"/>
  <c r="E69" i="36" s="1"/>
  <c r="E71" i="36" s="1"/>
  <c r="I70" i="36"/>
  <c r="J70" i="36"/>
  <c r="K70" i="36"/>
  <c r="L70" i="36"/>
  <c r="H70" i="36"/>
  <c r="D70" i="36"/>
  <c r="E70" i="36"/>
  <c r="F70" i="36"/>
  <c r="F38" i="12"/>
  <c r="H38" i="12"/>
  <c r="E31" i="12"/>
  <c r="G31" i="12"/>
  <c r="G38" i="12"/>
  <c r="G10" i="12"/>
  <c r="G24" i="12"/>
  <c r="E17" i="12"/>
  <c r="H31" i="12"/>
  <c r="H24" i="12"/>
  <c r="H17" i="12"/>
  <c r="F10" i="12"/>
  <c r="F31" i="12"/>
  <c r="F17" i="12"/>
  <c r="F24" i="12"/>
  <c r="H10" i="12"/>
  <c r="E10" i="12"/>
  <c r="G17" i="12"/>
  <c r="E38" i="12"/>
  <c r="E24" i="12"/>
  <c r="C4" i="35"/>
  <c r="C4" i="28"/>
  <c r="B3" i="28"/>
  <c r="B3" i="35"/>
  <c r="L66" i="35"/>
  <c r="K66" i="35"/>
  <c r="J66" i="35"/>
  <c r="I66" i="35"/>
  <c r="H66" i="35"/>
  <c r="G66" i="35"/>
  <c r="G59" i="35" s="1"/>
  <c r="F66" i="35"/>
  <c r="E66" i="35"/>
  <c r="D66" i="35"/>
  <c r="C66" i="35"/>
  <c r="L63" i="35"/>
  <c r="K63" i="35"/>
  <c r="K59" i="35" s="1"/>
  <c r="J63" i="35"/>
  <c r="I63" i="35"/>
  <c r="H63" i="35"/>
  <c r="G63" i="35"/>
  <c r="F63" i="35"/>
  <c r="E63" i="35"/>
  <c r="D63" i="35"/>
  <c r="C63" i="35"/>
  <c r="L60" i="35"/>
  <c r="K60" i="35"/>
  <c r="J60" i="35"/>
  <c r="J59" i="35" s="1"/>
  <c r="I60" i="35"/>
  <c r="I59" i="35" s="1"/>
  <c r="H60" i="35"/>
  <c r="H59" i="35" s="1"/>
  <c r="G60" i="35"/>
  <c r="F60" i="35"/>
  <c r="E60" i="35"/>
  <c r="E59" i="35" s="1"/>
  <c r="D60" i="35"/>
  <c r="C60" i="35"/>
  <c r="L59" i="35"/>
  <c r="D59" i="35"/>
  <c r="L56" i="35"/>
  <c r="K56" i="35"/>
  <c r="J56" i="35"/>
  <c r="I56" i="35"/>
  <c r="H56" i="35"/>
  <c r="G56" i="35"/>
  <c r="F56" i="35"/>
  <c r="E56" i="35"/>
  <c r="D56" i="35"/>
  <c r="C56" i="35"/>
  <c r="L53" i="35"/>
  <c r="K53" i="35"/>
  <c r="J53" i="35"/>
  <c r="I53" i="35"/>
  <c r="H53" i="35"/>
  <c r="G53" i="35"/>
  <c r="F53" i="35"/>
  <c r="E53" i="35"/>
  <c r="D53" i="35"/>
  <c r="C53" i="35"/>
  <c r="L50" i="35"/>
  <c r="K50" i="35"/>
  <c r="J50" i="35"/>
  <c r="I50" i="35"/>
  <c r="H50" i="35"/>
  <c r="G50" i="35"/>
  <c r="F50" i="35"/>
  <c r="E50" i="35"/>
  <c r="D50" i="35"/>
  <c r="C50" i="35"/>
  <c r="L47" i="35"/>
  <c r="K47" i="35"/>
  <c r="J47" i="35"/>
  <c r="I47" i="35"/>
  <c r="H47" i="35"/>
  <c r="G47" i="35"/>
  <c r="F47" i="35"/>
  <c r="E47" i="35"/>
  <c r="D47" i="35"/>
  <c r="C47" i="35"/>
  <c r="L44" i="35"/>
  <c r="K44" i="35"/>
  <c r="J44" i="35"/>
  <c r="I44" i="35"/>
  <c r="H44" i="35"/>
  <c r="G44" i="35"/>
  <c r="F44" i="35"/>
  <c r="E44" i="35"/>
  <c r="D44" i="35"/>
  <c r="C44" i="35"/>
  <c r="L41" i="35"/>
  <c r="K41" i="35"/>
  <c r="J41" i="35"/>
  <c r="I41" i="35"/>
  <c r="H41" i="35"/>
  <c r="G41" i="35"/>
  <c r="F41" i="35"/>
  <c r="E41" i="35"/>
  <c r="D41" i="35"/>
  <c r="C41" i="35"/>
  <c r="L38" i="35"/>
  <c r="K38" i="35"/>
  <c r="J38" i="35"/>
  <c r="I38" i="35"/>
  <c r="H38" i="35"/>
  <c r="H34" i="35" s="1"/>
  <c r="H33" i="35" s="1"/>
  <c r="G38" i="35"/>
  <c r="F38" i="35"/>
  <c r="E38" i="35"/>
  <c r="E34" i="35" s="1"/>
  <c r="D38" i="35"/>
  <c r="C38" i="35"/>
  <c r="L35" i="35"/>
  <c r="L34" i="35" s="1"/>
  <c r="L33" i="35" s="1"/>
  <c r="K35" i="35"/>
  <c r="K34" i="35" s="1"/>
  <c r="J35" i="35"/>
  <c r="J34" i="35" s="1"/>
  <c r="I35" i="35"/>
  <c r="H35" i="35"/>
  <c r="G35" i="35"/>
  <c r="G34" i="35" s="1"/>
  <c r="F35" i="35"/>
  <c r="E35" i="35"/>
  <c r="D35" i="35"/>
  <c r="D34" i="35" s="1"/>
  <c r="D33" i="35" s="1"/>
  <c r="C35" i="35"/>
  <c r="C34" i="35" s="1"/>
  <c r="I34" i="35"/>
  <c r="F34" i="35"/>
  <c r="L30" i="35"/>
  <c r="K30" i="35"/>
  <c r="J30" i="35"/>
  <c r="I30" i="35"/>
  <c r="I7" i="35" s="1"/>
  <c r="H30" i="35"/>
  <c r="H7" i="35" s="1"/>
  <c r="H69" i="35" s="1"/>
  <c r="G30" i="35"/>
  <c r="F30" i="35"/>
  <c r="E30" i="35"/>
  <c r="E7" i="35" s="1"/>
  <c r="D30" i="35"/>
  <c r="C30" i="35"/>
  <c r="L24" i="35"/>
  <c r="K24" i="35"/>
  <c r="K7" i="35" s="1"/>
  <c r="J24" i="35"/>
  <c r="J7" i="35" s="1"/>
  <c r="I24" i="35"/>
  <c r="H24" i="35"/>
  <c r="G24" i="35"/>
  <c r="F24" i="35"/>
  <c r="E24" i="35"/>
  <c r="D24" i="35"/>
  <c r="C24" i="35"/>
  <c r="L14" i="35"/>
  <c r="L7" i="35" s="1"/>
  <c r="L69" i="35" s="1"/>
  <c r="K14" i="35"/>
  <c r="J14" i="35"/>
  <c r="I14" i="35"/>
  <c r="H14" i="35"/>
  <c r="G14" i="35"/>
  <c r="F14" i="35"/>
  <c r="E14" i="35"/>
  <c r="D14" i="35"/>
  <c r="C14" i="35"/>
  <c r="L8" i="35"/>
  <c r="K8" i="35"/>
  <c r="J8" i="35"/>
  <c r="I8" i="35"/>
  <c r="H8" i="35"/>
  <c r="G8" i="35"/>
  <c r="G7" i="35" s="1"/>
  <c r="F8" i="35"/>
  <c r="F7" i="35" s="1"/>
  <c r="E8" i="35"/>
  <c r="D8" i="35"/>
  <c r="C8" i="35"/>
  <c r="D4" i="35"/>
  <c r="E4" i="35" s="1"/>
  <c r="F4" i="35" s="1"/>
  <c r="G4" i="35" s="1"/>
  <c r="H4" i="35" s="1"/>
  <c r="I4" i="35" s="1"/>
  <c r="J4" i="35" s="1"/>
  <c r="K4" i="35" s="1"/>
  <c r="L4" i="35" s="1"/>
  <c r="K70" i="35"/>
  <c r="C7" i="28"/>
  <c r="C30" i="28"/>
  <c r="C24" i="28"/>
  <c r="C14" i="28"/>
  <c r="C8" i="28"/>
  <c r="D66" i="28"/>
  <c r="E66" i="28"/>
  <c r="F66" i="28"/>
  <c r="G66" i="28"/>
  <c r="H66" i="28"/>
  <c r="I66" i="28"/>
  <c r="J66" i="28"/>
  <c r="K66" i="28"/>
  <c r="L66" i="28"/>
  <c r="C66" i="28"/>
  <c r="D63" i="28"/>
  <c r="E63" i="28"/>
  <c r="F63" i="28"/>
  <c r="G63" i="28"/>
  <c r="H63" i="28"/>
  <c r="I63" i="28"/>
  <c r="J63" i="28"/>
  <c r="K63" i="28"/>
  <c r="L63" i="28"/>
  <c r="C63" i="28"/>
  <c r="D60" i="28"/>
  <c r="E60" i="28"/>
  <c r="F60" i="28"/>
  <c r="G60" i="28"/>
  <c r="H60" i="28"/>
  <c r="I60" i="28"/>
  <c r="J60" i="28"/>
  <c r="K60" i="28"/>
  <c r="L60" i="28"/>
  <c r="C60" i="28"/>
  <c r="D56" i="28"/>
  <c r="E56" i="28"/>
  <c r="F56" i="28"/>
  <c r="G56" i="28"/>
  <c r="H56" i="28"/>
  <c r="I56" i="28"/>
  <c r="J56" i="28"/>
  <c r="K56" i="28"/>
  <c r="L56" i="28"/>
  <c r="C56" i="28"/>
  <c r="D53" i="28"/>
  <c r="E53" i="28"/>
  <c r="F53" i="28"/>
  <c r="G53" i="28"/>
  <c r="H53" i="28"/>
  <c r="I53" i="28"/>
  <c r="J53" i="28"/>
  <c r="K53" i="28"/>
  <c r="L53" i="28"/>
  <c r="C53" i="28"/>
  <c r="D50" i="28"/>
  <c r="E50" i="28"/>
  <c r="F50" i="28"/>
  <c r="G50" i="28"/>
  <c r="H50" i="28"/>
  <c r="I50" i="28"/>
  <c r="J50" i="28"/>
  <c r="K50" i="28"/>
  <c r="L50" i="28"/>
  <c r="C50" i="28"/>
  <c r="D47" i="28"/>
  <c r="E47" i="28"/>
  <c r="F47" i="28"/>
  <c r="G47" i="28"/>
  <c r="H47" i="28"/>
  <c r="I47" i="28"/>
  <c r="J47" i="28"/>
  <c r="K47" i="28"/>
  <c r="L47" i="28"/>
  <c r="C47" i="28"/>
  <c r="D44" i="28"/>
  <c r="E44" i="28"/>
  <c r="F44" i="28"/>
  <c r="G44" i="28"/>
  <c r="H44" i="28"/>
  <c r="I44" i="28"/>
  <c r="J44" i="28"/>
  <c r="K44" i="28"/>
  <c r="L44" i="28"/>
  <c r="C44" i="28"/>
  <c r="D41" i="28"/>
  <c r="E41" i="28"/>
  <c r="F41" i="28"/>
  <c r="G41" i="28"/>
  <c r="H41" i="28"/>
  <c r="I41" i="28"/>
  <c r="J41" i="28"/>
  <c r="K41" i="28"/>
  <c r="L41" i="28"/>
  <c r="C41" i="28"/>
  <c r="D38" i="28"/>
  <c r="E38" i="28"/>
  <c r="F38" i="28"/>
  <c r="G38" i="28"/>
  <c r="H38" i="28"/>
  <c r="I38" i="28"/>
  <c r="J38" i="28"/>
  <c r="K38" i="28"/>
  <c r="L38" i="28"/>
  <c r="C38" i="28"/>
  <c r="D35" i="28"/>
  <c r="E35" i="28"/>
  <c r="F35" i="28"/>
  <c r="G35" i="28"/>
  <c r="H35" i="28"/>
  <c r="I35" i="28"/>
  <c r="J35" i="28"/>
  <c r="K35" i="28"/>
  <c r="L35" i="28"/>
  <c r="C35" i="28"/>
  <c r="E7" i="28"/>
  <c r="F7" i="28"/>
  <c r="G7" i="28"/>
  <c r="H7" i="28"/>
  <c r="I7" i="28"/>
  <c r="J7" i="28"/>
  <c r="K7" i="28"/>
  <c r="L7" i="28"/>
  <c r="D8" i="28"/>
  <c r="K79" i="19" l="1"/>
  <c r="H8" i="12" s="1"/>
  <c r="W29" i="1" s="1"/>
  <c r="G79" i="19"/>
  <c r="F8" i="12" s="1"/>
  <c r="W25" i="1" s="1"/>
  <c r="I79" i="19"/>
  <c r="G8" i="12" s="1"/>
  <c r="W27" i="1" s="1"/>
  <c r="E79" i="19"/>
  <c r="E8" i="12" s="1"/>
  <c r="W23" i="1" s="1"/>
  <c r="H9" i="12"/>
  <c r="G9" i="12"/>
  <c r="F9" i="12"/>
  <c r="E9" i="12"/>
  <c r="C71" i="37"/>
  <c r="C72" i="37"/>
  <c r="D72" i="37" s="1"/>
  <c r="E72" i="37" s="1"/>
  <c r="F72" i="37" s="1"/>
  <c r="G72" i="37" s="1"/>
  <c r="I69" i="37"/>
  <c r="I71" i="37" s="1"/>
  <c r="H69" i="37"/>
  <c r="H71" i="37" s="1"/>
  <c r="K71" i="36"/>
  <c r="J71" i="36"/>
  <c r="D71" i="36"/>
  <c r="B71" i="36" s="1"/>
  <c r="D72" i="36"/>
  <c r="E72" i="36" s="1"/>
  <c r="F72" i="36" s="1"/>
  <c r="G72" i="36" s="1"/>
  <c r="H72" i="36" s="1"/>
  <c r="I72" i="36" s="1"/>
  <c r="J72" i="36" s="1"/>
  <c r="K72" i="36" s="1"/>
  <c r="L72" i="36" s="1"/>
  <c r="C73" i="36"/>
  <c r="B69" i="36"/>
  <c r="E6" i="12"/>
  <c r="C59" i="35"/>
  <c r="C33" i="35" s="1"/>
  <c r="C69" i="35" s="1"/>
  <c r="G69" i="35"/>
  <c r="G33" i="35"/>
  <c r="F59" i="35"/>
  <c r="F33" i="35" s="1"/>
  <c r="F69" i="35" s="1"/>
  <c r="D7" i="35"/>
  <c r="D69" i="35" s="1"/>
  <c r="C7" i="35"/>
  <c r="J69" i="35"/>
  <c r="E33" i="35"/>
  <c r="E69" i="35" s="1"/>
  <c r="I33" i="35"/>
  <c r="I69" i="35" s="1"/>
  <c r="J33" i="35"/>
  <c r="K33" i="35"/>
  <c r="K69" i="35" s="1"/>
  <c r="K71" i="35" s="1"/>
  <c r="D70" i="35"/>
  <c r="L70" i="35"/>
  <c r="L71" i="35" s="1"/>
  <c r="E70" i="35"/>
  <c r="F70" i="35"/>
  <c r="G70" i="35"/>
  <c r="H70" i="35"/>
  <c r="H71" i="35" s="1"/>
  <c r="I70" i="35"/>
  <c r="J70" i="35"/>
  <c r="C10" i="12"/>
  <c r="C17" i="12"/>
  <c r="C24" i="12"/>
  <c r="C31" i="12"/>
  <c r="C38" i="12"/>
  <c r="H72" i="37" l="1"/>
  <c r="I72" i="37" s="1"/>
  <c r="J72" i="37" s="1"/>
  <c r="K72" i="37" s="1"/>
  <c r="L72" i="37" s="1"/>
  <c r="B71" i="37"/>
  <c r="C73" i="37"/>
  <c r="D73" i="37" s="1"/>
  <c r="E73" i="37" s="1"/>
  <c r="F73" i="37" s="1"/>
  <c r="G73" i="37" s="1"/>
  <c r="H73" i="37" s="1"/>
  <c r="I73" i="37" s="1"/>
  <c r="J73" i="37" s="1"/>
  <c r="K73" i="37" s="1"/>
  <c r="L73" i="37" s="1"/>
  <c r="B69" i="37"/>
  <c r="D73" i="36"/>
  <c r="E73" i="36" s="1"/>
  <c r="F73" i="36" s="1"/>
  <c r="G73" i="36" s="1"/>
  <c r="H73" i="36" s="1"/>
  <c r="I73" i="36" s="1"/>
  <c r="J73" i="36" s="1"/>
  <c r="K73" i="36" s="1"/>
  <c r="L73" i="36" s="1"/>
  <c r="G71" i="35"/>
  <c r="F71" i="35"/>
  <c r="D71" i="35"/>
  <c r="I71" i="35"/>
  <c r="E71" i="35"/>
  <c r="J71" i="35"/>
  <c r="B69" i="35"/>
  <c r="C72" i="35"/>
  <c r="D72" i="35" s="1"/>
  <c r="E72" i="35" s="1"/>
  <c r="F72" i="35" s="1"/>
  <c r="G72" i="35" s="1"/>
  <c r="H72" i="35" s="1"/>
  <c r="I72" i="35" s="1"/>
  <c r="J72" i="35" s="1"/>
  <c r="K72" i="35" s="1"/>
  <c r="L72" i="35" s="1"/>
  <c r="C71" i="35"/>
  <c r="C73" i="35" l="1"/>
  <c r="D73" i="35" s="1"/>
  <c r="E73" i="35" s="1"/>
  <c r="F73" i="35" s="1"/>
  <c r="G73" i="35" s="1"/>
  <c r="H73" i="35" s="1"/>
  <c r="I73" i="35" s="1"/>
  <c r="J73" i="35" s="1"/>
  <c r="K73" i="35" s="1"/>
  <c r="L73" i="35" s="1"/>
  <c r="B71" i="35"/>
  <c r="C59" i="28" l="1"/>
  <c r="C34" i="28"/>
  <c r="D30" i="28"/>
  <c r="D7" i="28" s="1"/>
  <c r="E30" i="28"/>
  <c r="F30" i="28"/>
  <c r="G30" i="28"/>
  <c r="H30" i="28"/>
  <c r="I30" i="28"/>
  <c r="J30" i="28"/>
  <c r="K30" i="28"/>
  <c r="L30" i="28"/>
  <c r="D24" i="28"/>
  <c r="E24" i="28"/>
  <c r="F24" i="28"/>
  <c r="G24" i="28"/>
  <c r="H24" i="28"/>
  <c r="I24" i="28"/>
  <c r="J24" i="28"/>
  <c r="K24" i="28"/>
  <c r="L24" i="28"/>
  <c r="D14" i="28"/>
  <c r="E14" i="28"/>
  <c r="F14" i="28"/>
  <c r="G14" i="28"/>
  <c r="H14" i="28"/>
  <c r="I14" i="28"/>
  <c r="J14" i="28"/>
  <c r="K14" i="28"/>
  <c r="L14" i="28"/>
  <c r="E8" i="28"/>
  <c r="F8" i="28"/>
  <c r="G8" i="28"/>
  <c r="H8" i="28"/>
  <c r="I8" i="28"/>
  <c r="J8" i="28"/>
  <c r="K8" i="28"/>
  <c r="L8" i="28"/>
  <c r="C33" i="28" l="1"/>
  <c r="E59" i="28"/>
  <c r="G59" i="28"/>
  <c r="F59" i="28"/>
  <c r="I59" i="28"/>
  <c r="H59" i="28"/>
  <c r="I34" i="28"/>
  <c r="L34" i="28"/>
  <c r="D34" i="28"/>
  <c r="D33" i="28" s="1"/>
  <c r="L59" i="28"/>
  <c r="G34" i="28"/>
  <c r="F34" i="28"/>
  <c r="K59" i="28"/>
  <c r="K34" i="28"/>
  <c r="E34" i="28"/>
  <c r="J34" i="28"/>
  <c r="H34" i="28"/>
  <c r="J59" i="28"/>
  <c r="D59" i="28"/>
  <c r="F33" i="28" l="1"/>
  <c r="F69" i="28" s="1"/>
  <c r="E33" i="28"/>
  <c r="E69" i="28" s="1"/>
  <c r="H33" i="28"/>
  <c r="H69" i="28" s="1"/>
  <c r="K33" i="28"/>
  <c r="K69" i="28" s="1"/>
  <c r="G33" i="28"/>
  <c r="G69" i="28" s="1"/>
  <c r="J33" i="28"/>
  <c r="J69" i="28" s="1"/>
  <c r="L33" i="28"/>
  <c r="L69" i="28" s="1"/>
  <c r="I33" i="28"/>
  <c r="I69" i="28" s="1"/>
  <c r="D69" i="28"/>
  <c r="C69" i="28"/>
  <c r="C71" i="28" s="1"/>
  <c r="C73" i="28" s="1"/>
  <c r="B69" i="28" l="1"/>
  <c r="C72" i="28"/>
  <c r="D72" i="28" s="1"/>
  <c r="E72" i="28" s="1"/>
  <c r="F72" i="28" s="1"/>
  <c r="G72" i="28" s="1"/>
  <c r="H72" i="28" s="1"/>
  <c r="I72" i="28" s="1"/>
  <c r="J72" i="28" s="1"/>
  <c r="K72" i="28" s="1"/>
  <c r="L72" i="28" s="1"/>
  <c r="D4" i="28" l="1"/>
  <c r="L70" i="28" l="1"/>
  <c r="L71" i="28" s="1"/>
  <c r="K70" i="28"/>
  <c r="K71" i="28" s="1"/>
  <c r="J70" i="28"/>
  <c r="J71" i="28" s="1"/>
  <c r="I70" i="28"/>
  <c r="I71" i="28" s="1"/>
  <c r="D70" i="28"/>
  <c r="D71" i="28" s="1"/>
  <c r="D73" i="28" s="1"/>
  <c r="H70" i="28"/>
  <c r="H71" i="28" s="1"/>
  <c r="G70" i="28"/>
  <c r="G71" i="28" s="1"/>
  <c r="E70" i="28"/>
  <c r="E71" i="28" s="1"/>
  <c r="F70" i="28"/>
  <c r="F71" i="28" s="1"/>
  <c r="E4" i="28"/>
  <c r="E73" i="28" l="1"/>
  <c r="F73" i="28" s="1"/>
  <c r="G73" i="28" s="1"/>
  <c r="H73" i="28" s="1"/>
  <c r="I73" i="28" s="1"/>
  <c r="J73" i="28" s="1"/>
  <c r="K73" i="28" s="1"/>
  <c r="L73" i="28" s="1"/>
  <c r="F4" i="28"/>
  <c r="B71" i="28" l="1"/>
  <c r="G4" i="28"/>
  <c r="H4" i="28" l="1"/>
  <c r="I4" i="28" l="1"/>
  <c r="J4" i="28" s="1"/>
  <c r="K4" i="28" l="1"/>
  <c r="L4" i="28" l="1"/>
  <c r="B9" i="19" l="1"/>
  <c r="B8" i="19"/>
  <c r="B7" i="19"/>
  <c r="F6" i="12" l="1"/>
  <c r="G6" i="12"/>
  <c r="H6" i="12"/>
  <c r="B6" i="19" l="1"/>
  <c r="B3" i="19"/>
  <c r="C3" i="19" s="1"/>
  <c r="C6" i="19" l="1"/>
  <c r="C7" i="19"/>
  <c r="C9" i="19"/>
  <c r="C8" i="19"/>
  <c r="C28" i="19"/>
  <c r="D28" i="19" s="1"/>
  <c r="O29" i="1"/>
  <c r="O27" i="1"/>
  <c r="O25" i="1"/>
  <c r="J9" i="19" l="1"/>
  <c r="O23" i="1"/>
  <c r="J7" i="19"/>
  <c r="J6" i="19"/>
  <c r="M27" i="1" l="1"/>
  <c r="M25" i="1"/>
  <c r="K27" i="1"/>
  <c r="G27" i="1"/>
  <c r="G29" i="1"/>
  <c r="I29" i="1"/>
  <c r="I27" i="1"/>
  <c r="M29" i="1"/>
  <c r="G25" i="1"/>
  <c r="K25" i="1"/>
  <c r="I25" i="1"/>
  <c r="M23" i="1" l="1"/>
  <c r="K23" i="1"/>
  <c r="I23" i="1"/>
  <c r="K29" i="1"/>
  <c r="D9" i="19" l="1"/>
  <c r="F9" i="19" s="1"/>
  <c r="G9" i="19" s="1"/>
  <c r="I9" i="19" s="1"/>
  <c r="D7" i="19"/>
  <c r="E25" i="1"/>
  <c r="E27" i="1"/>
  <c r="E29" i="1"/>
  <c r="E23" i="1" l="1"/>
  <c r="G23" i="1"/>
  <c r="E9" i="19"/>
  <c r="F7" i="19"/>
  <c r="G7" i="19" s="1"/>
  <c r="I7" i="19" s="1"/>
  <c r="E7" i="19"/>
  <c r="D6" i="19" l="1"/>
  <c r="F6" i="19" s="1"/>
  <c r="G6" i="19" s="1"/>
  <c r="J3" i="19"/>
  <c r="E6" i="19" l="1"/>
  <c r="I6" i="19"/>
  <c r="D3" i="19"/>
  <c r="E3" i="19" l="1"/>
  <c r="F3" i="19" l="1"/>
  <c r="G3" i="19"/>
  <c r="I3" i="19" s="1"/>
  <c r="C29" i="19" l="1"/>
  <c r="D29" i="19" s="1"/>
  <c r="J8" i="19"/>
  <c r="D8" i="19" l="1"/>
  <c r="E8" i="19" l="1"/>
  <c r="F8" i="19"/>
  <c r="G8" i="19" s="1"/>
  <c r="H7" i="19" l="1"/>
  <c r="B25" i="1" s="1"/>
  <c r="H9" i="19"/>
  <c r="B29" i="1" s="1"/>
  <c r="H8" i="19"/>
  <c r="B27" i="1" s="1"/>
  <c r="H6" i="19"/>
  <c r="I8" i="19"/>
  <c r="C31" i="19" l="1"/>
  <c r="B23" i="1"/>
  <c r="C30" i="19"/>
  <c r="D30" i="19" l="1"/>
  <c r="D32" i="1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<sst xmlns="http://schemas.openxmlformats.org/spreadsheetml/2006/main" count="914" uniqueCount="369">
  <si>
    <r>
      <rPr>
        <b/>
        <sz val="22"/>
        <rFont val="Arial"/>
        <family val="2"/>
      </rPr>
      <t xml:space="preserve">                           
WiBe-Modul</t>
    </r>
    <r>
      <rPr>
        <b/>
        <sz val="16"/>
        <rFont val="Arial"/>
        <family val="2"/>
      </rPr>
      <t xml:space="preserve">
                                   </t>
    </r>
  </si>
  <si>
    <t>Allgemeine Informationen und Bearbeitungshinweise</t>
  </si>
  <si>
    <t>Ziele / Herkunft</t>
  </si>
  <si>
    <t>Das vorliegende WiBe-Modul basiert auf den öffentlich verfügbaren Dokumenten zum Reifegradmodell Digitale Prozesse 3.0 des Digitalverbands bitkom, sowie angelehnt an die Wirtschaftslichkeitsbetrachtung nach dem Fachkonzept 5.0.
Siehe hier: https://www.bitkom.org/Themen/Technologien-Software/Digital-Office/Reifegradmodell-Digitale-Geschaeftsprozesse.html
Siehe hier: https://www.cio.bund.de/Webs/CIO/DE/digitaler-wandel/Achitekturen_und_Standards/IT_Architektur_Bund/wirtschaftlichkeitsbetrachtung/fachkonzept-kriterienkatalog/fachkonzept-kriterienkatalog-node.html</t>
  </si>
  <si>
    <t>B</t>
  </si>
  <si>
    <t>Bearbeitungshinweise</t>
  </si>
  <si>
    <r>
      <rPr>
        <sz val="12"/>
        <rFont val="Arial"/>
        <family val="2"/>
      </rPr>
      <t xml:space="preserve">Qualitative Bewertung: Register in </t>
    </r>
    <r>
      <rPr>
        <sz val="12"/>
        <color theme="1"/>
        <rFont val="Arial"/>
        <family val="2"/>
      </rPr>
      <t xml:space="preserve">blauer Farbpalette </t>
    </r>
    <r>
      <rPr>
        <sz val="12"/>
        <rFont val="Arial"/>
        <family val="2"/>
      </rPr>
      <t xml:space="preserve">
Quantitative Bewertung: Register in roter Farbpalette  
Managementansicht (Gesamtergebnis): Register in Grün </t>
    </r>
    <r>
      <rPr>
        <sz val="12"/>
        <color rgb="FFFF0000"/>
        <rFont val="Arial"/>
        <family val="2"/>
      </rPr>
      <t xml:space="preserve">
</t>
    </r>
    <r>
      <rPr>
        <sz val="12"/>
        <color rgb="FF07262D"/>
        <rFont val="Arial"/>
        <family val="2"/>
      </rPr>
      <t xml:space="preserve">
</t>
    </r>
    <r>
      <rPr>
        <b/>
        <sz val="12"/>
        <rFont val="Arial"/>
        <family val="2"/>
      </rPr>
      <t>Nützliche Hinweise bei der Nutzung</t>
    </r>
    <r>
      <rPr>
        <sz val="12"/>
        <color rgb="FF07262D"/>
        <rFont val="Arial"/>
        <family val="2"/>
      </rPr>
      <t xml:space="preserve">
Die Bewertung sollte sich am gelebten Ist-Zustand der Prozesse orientieren und nicht an idealisierten oder veralteten Prozessbeschreibungen.
Die sorgfältige Dokumentation der Bewertungen und der zugrunde liegenden Annahmen ist essenziell für Nachvollziehbarkeit und spätere Audits.
Die Ergebnisse der WiBe sollten als Grundlage für den Dialog zwischen Fachbereichen, IT und Management dienen, damit gemeinsam priorisierte Maßnahmen abgeleitet werden können.
Die WiBe-Bewertung sollte regelmäßig (z. B. jährlich oder nach wesentlichen Prozessänderungen) wiederholt werden, um Fortschritte und Veränderungen sichtbar zu machen.
</t>
    </r>
  </si>
  <si>
    <t>Kontakt</t>
  </si>
  <si>
    <t xml:space="preserve">Bitkom e.V.                                                   Felix Lesner
Albrechtstrasse 10                                       Referent Digitale Geschäftsprozesse
10047 Berlin                                                 E-Mail: f.lesner@bitkom.org
</t>
  </si>
  <si>
    <t>Vorgehen - Arbeitsblattbeschreibung</t>
  </si>
  <si>
    <r>
      <t xml:space="preserve">Qualitative Bewertung (Nutzwertbetrachtung) 
</t>
    </r>
    <r>
      <rPr>
        <sz val="11"/>
        <color theme="1"/>
        <rFont val="Arial"/>
        <family val="2"/>
      </rPr>
      <t>Die qualitative Nutzwertbetrachtung ist ein zentrales Verfahren zur Bewertung nicht-monetärer Aspekte von Investitionsvorhaben und ergänzt die ökonomische Analyse um strategische und funktionale Gesichtspunkte. Ziel ist es, die Erfüllung definierter qualitativer Anforderungen durch potenzielle Lösungen systematisch zu prüfen und vergleichbar zu machen.</t>
    </r>
    <r>
      <rPr>
        <b/>
        <sz val="11"/>
        <color theme="1"/>
        <rFont val="Arial"/>
        <family val="2"/>
      </rPr>
      <t xml:space="preserve">
Methodisches Vorgehen:
1) Anforderungsliste prüfen und anpassen:
</t>
    </r>
    <r>
      <rPr>
        <sz val="11"/>
        <color theme="1"/>
        <rFont val="Arial"/>
        <family val="2"/>
      </rPr>
      <t xml:space="preserve">Die vom WiBe-Modul bereitgestellte Liste der qualitativen Kriterien überprüfen und an die spezifischen Prozess- und Organisationsbedarfe anpassen. (Register Bewertung qualitativ- Spalten E/F)
</t>
    </r>
    <r>
      <rPr>
        <b/>
        <sz val="11"/>
        <color theme="1"/>
        <rFont val="Arial"/>
        <family val="2"/>
      </rPr>
      <t xml:space="preserve">
2) Bewertung der Anforderungen durchführen:
</t>
    </r>
    <r>
      <rPr>
        <sz val="11"/>
        <color theme="1"/>
        <rFont val="Arial"/>
        <family val="2"/>
      </rPr>
      <t xml:space="preserve">Für jede Anforderung wird die Erfüllungsstufe der IT-Lösung/ des Lösungsanbieters ausgewählt:
„erfüllt“
„teilweise erfüllt“
„nicht erfüllt“
Zusätzlich wird markiert, ob die Anforderung ein Muss-Kriterium ist. (Register Bewertung qualitativ)
</t>
    </r>
    <r>
      <rPr>
        <b/>
        <sz val="11"/>
        <color theme="1"/>
        <rFont val="Arial"/>
        <family val="2"/>
      </rPr>
      <t xml:space="preserve">
3) Punktebewertung zusammenführen/ Interpretation der Ergebnisse:
</t>
    </r>
    <r>
      <rPr>
        <sz val="11"/>
        <color theme="1"/>
        <rFont val="Arial"/>
        <family val="2"/>
      </rPr>
      <t>Das WiBe-Modul summiert automatisch die hinterlegten Punktwerte der Erfüllungsstufen. Die Lösung mit dem höchsten Gesamtwert erfüllt die Anforderungen am besten. Muss-Kriterien stellen sicher, dass nur geeignete Lösungen berücksichtigt werden, diese werden bei der Bewertung entsprechend berücksichtigt. (Register Ergebnisblatt qualitativ)</t>
    </r>
    <r>
      <rPr>
        <b/>
        <sz val="11"/>
        <color theme="1"/>
        <rFont val="Arial"/>
        <family val="2"/>
      </rPr>
      <t xml:space="preserve">
4) Gesamtbetrachtung von qualitativer und quantitativer Bewertung (Register Gesamtergebnis)
</t>
    </r>
    <r>
      <rPr>
        <sz val="11"/>
        <color theme="1"/>
        <rFont val="Arial"/>
        <family val="2"/>
      </rPr>
      <t>Hinweis zur Methodik
Die klassische Nutzwertanalyse sieht vor, dass jede Anforderung zusätzlich eine Gewichtung erhält, die mit der Erfüllungsstufe multipliziert wird. Dadurch wird die strategische Relevanz einzelner Kriterien berücksichtigt und die Bewertung differenzierter. Im aktuellen WiBe-Modul ist diese Gewichtung nicht implementiert. Sie kann jedoch in einem nachgelagerten Schritt ergänzt werden, um die Aussagekraft der Bewertung zu erhöhen. Die einfache Punktebewertung bietet eine pragmatische und schnelle Entscheidungsgrundlage, berücksichtigt jedoch nicht die unterschiedliche Bedeutung einzelner Anforderungen.</t>
    </r>
  </si>
  <si>
    <t>Nr.</t>
  </si>
  <si>
    <t>Aspekte und Kriterien</t>
  </si>
  <si>
    <t xml:space="preserve">Beschreibung / Fragen </t>
  </si>
  <si>
    <t>Muss-Kriterium</t>
  </si>
  <si>
    <t>Lösung 1</t>
  </si>
  <si>
    <t>Lösung 2</t>
  </si>
  <si>
    <t>Lösung 3</t>
  </si>
  <si>
    <t>Lösung 4</t>
  </si>
  <si>
    <t>Bemerkungen</t>
  </si>
  <si>
    <t>1.</t>
  </si>
  <si>
    <t>Technologie</t>
  </si>
  <si>
    <t>Technologiebasis</t>
  </si>
  <si>
    <t>Input- und Output-Kanäle- Es wird betrachtet, ob die In- und Output-Kanäle analog (bspw. papierbasiert) oder digitalisiert sind.</t>
  </si>
  <si>
    <t>1.1  Herstellerunterstützung</t>
  </si>
  <si>
    <t>Inwiefern ist die Produktunterstützung oder Produktpflege sowie die Herstellergarantie (Support, Weiterentwicklung) in Zukunft gewährleistet?</t>
  </si>
  <si>
    <t>Ja</t>
  </si>
  <si>
    <t>teilweise erfüllt</t>
  </si>
  <si>
    <t>erfüllt</t>
  </si>
  <si>
    <t>nicht erfüllt</t>
  </si>
  <si>
    <t>1.2 Interoperabilität / Schnittstellenprobleme</t>
  </si>
  <si>
    <t>Ermöglicht die Lösung Interoperabilität bzw. (künftige) Schnittstellen zu anderen IT-Systemen?</t>
  </si>
  <si>
    <t>Tools im Prozess</t>
  </si>
  <si>
    <t xml:space="preserve">Es wird betrachtet, inwieweit Digitalisierungswerkzeuge im Prozess eingesetzt werden. </t>
  </si>
  <si>
    <t>1.3 Ausbau-Erweiterungsgrenzen der Lösung</t>
  </si>
  <si>
    <t>Inwiefern ist die Lösung in der Lage, erwartete neue Anforderungen künftig abzubilden?</t>
  </si>
  <si>
    <t>1.4 Konformität mit IT-Sicherheitsvorgaben des Landes</t>
  </si>
  <si>
    <t>nwiefern entspricht die Lösung den Anforderungen gemäß IT-Grundschutz nach BSI-Richtlinien und erfüllt damit die Forderungen der IT-Informationssicherheitsleitlinie des Landes?</t>
  </si>
  <si>
    <t>Systemintegration</t>
  </si>
  <si>
    <t>Es wird betrachtet, in welcher Qualität die technische Lösungen miteinander verbunden sind und inwieweit mögliche unnötige Medienbrüche bestehen. Hinweis: In einzelnen Bereichen kann es z. B. aufgrund von gesetzlichen Verpflichtungen zu notwendigen Medienbrüchen im Prozess kommen.</t>
  </si>
  <si>
    <t>1.5 Standardkonformität (IT-Architektur)</t>
  </si>
  <si>
    <t>Wie bewerten Sie die technische Integration und Kompatibilität der eingesetzten Lösungen untereinander – gibt es messbare Kriterien für die Qualität der Schnittstellen und Datenflüsse?</t>
  </si>
  <si>
    <t>Schnittstellen für eingehende Informationen
Schnittstellen für ausgehende Informationen (insbesondere für BIM)
Automatische Dokumentation der Schnittstellennutzung (insbesondere bei personenbezogenen Daten)
Verfahrensdokumentation
Schnittstellendokumentation
Transparenz in der Datenverarbeitung (bei Cloud)
Empfehlung für Softwarepflegeprozesse (Abnahmen)</t>
  </si>
  <si>
    <t>1.6 Medienbrüche ohne gesetzliche Notwendigkeit</t>
  </si>
  <si>
    <t>Gibt es in den aktuellen Prozessen unnötige Medienbrüche, die nicht durch gesetzliche oder fachliche Notwendigkeiten begründet sind, und welche Auswirkungen haben diese auf Effizienz und Nutzerfreundlichkeit?</t>
  </si>
  <si>
    <t xml:space="preserve">2. </t>
  </si>
  <si>
    <t>Prozessdaten</t>
  </si>
  <si>
    <t>Datenerhebung</t>
  </si>
  <si>
    <t>Bei der Datenerhebung stehen die Prozessdaten im Vordergrund (wohingegen bei dem vorhergehenden Kriterium "Technologiebasis" das Erkenntnisinteresse bei den In- und Output-Kanälen liegt). Es wird bewertet, ob die Datenbasis eine weitreichende digitale Nutzung zulässt. Dafür müssen Prozessdaten erhoben und für die weitere Nutzung gespeichert werden.</t>
  </si>
  <si>
    <t>2.1 Erfüllung von Vorgaben des Datenschutzes</t>
  </si>
  <si>
    <t>Inwiefern erfüllt die Lösung alle bestehenden oder geplanten zukünftigen datenschutzrechtlichen Anforderungen?</t>
  </si>
  <si>
    <t>2.2 Wiederverwendbarkeit der erhobenen Daten-</t>
  </si>
  <si>
    <t>Inwiefern können die im Prozess erhobenen Daten in anderen Prozessen weiterverwendet bzw. bearbeitet werden?</t>
  </si>
  <si>
    <t>Datenbereitstellung</t>
  </si>
  <si>
    <t xml:space="preserve">Es wird bewertet, inwieweit die Prozessdaten aufbereitet und bereitgestellt werden müssen, um Daten (z.B. in Form von Auswertungen) digital abfragen und darstellen zu können. Die Bewertung dieses Kriteriums muss unter Berücksichtigung von Datenschutzregeln erfolgen und die Bereitstellung von Daten einem Berechtigungsmanagement obliegen. </t>
  </si>
  <si>
    <t>2.3 Erhebung von Daten</t>
  </si>
  <si>
    <t>Können die Daten automatisiert erhoben werden? (Anbindung von Systemen/ Technologie?)</t>
  </si>
  <si>
    <t>2.4 Datenmodell</t>
  </si>
  <si>
    <t>Liegt ein Datenmodell vor, welches erweitert bzw. angepasst werden kann?</t>
  </si>
  <si>
    <t>Datenverwendung</t>
  </si>
  <si>
    <t>Es wird betrachtet, ob Daten auch für komplexe Operationen und Anwendungen wie Business Intelligence, Big Data und Künstliche Intelligenz sowie Process Mining verwendet werden können. Dies spiegelt z. T. auch eine prozessexterne Verwendung der Daten wieder. Außerdem wird beleuchtet, inwieweit Daten digital ausgewertet und für die kontinuierliche Verbesserung des Prozesses eingesetzt werden.</t>
  </si>
  <si>
    <t xml:space="preserve">2.5 Datenstrukturierung </t>
  </si>
  <si>
    <t>Sind die vorhandenen Daten strukturiert, zugänglich und qualitativ aufbereitet, um sie für anspruchsvolle Anwendungen wie Business Intelligence, Process Mining oder KI-basierte Analysen – auch über den ursprünglichen Prozesskontext hinaus – nutzbar zu machen?</t>
  </si>
  <si>
    <t>2.6 Datenauswertung</t>
  </si>
  <si>
    <t xml:space="preserve">Werden die aus digitalen Datenauswertungen gewonnenen Erkenntnisse systematisch in die kontinuierliche Prozessverbesserung einbezogen (sind messbaren Erfolge erkennbar)? Verfügt die Lösung über Funktionalitäten die Datenauswertungen ermöglichen? </t>
  </si>
  <si>
    <t>3.</t>
  </si>
  <si>
    <t>Prozessqualität</t>
  </si>
  <si>
    <t>Beschreibung</t>
  </si>
  <si>
    <t xml:space="preserve">Es wird betrachtet, ob eine (digitale) Prozessbeschreibung mithilfe von Standards vorliegt, da dies eine wesentliche Qualitätsgrundanforderung an das Prozessmanagement darstellt, auf deren Basis die Qualität des eigentlichen Prozesses analysiert wird. </t>
  </si>
  <si>
    <t>3.1. Unterstützung von Verwaltungsprozessen</t>
  </si>
  <si>
    <t>In welchem Umfang unterstützt  die Lösung den oder die spezifischen Verwaltungsprozesse?</t>
  </si>
  <si>
    <t xml:space="preserve">3.2. Qualität der Aufgabenerledigung </t>
  </si>
  <si>
    <r>
      <t xml:space="preserve">Wie hoch ist der Beitrag der Lösung zu einer qualitativ hochwertigen Aufgabenerledigung </t>
    </r>
    <r>
      <rPr>
        <b/>
        <sz val="10"/>
        <color theme="1"/>
        <rFont val="Arial"/>
        <family val="2"/>
      </rPr>
      <t>(</t>
    </r>
    <r>
      <rPr>
        <sz val="10"/>
        <color theme="1"/>
        <rFont val="Arial"/>
        <family val="2"/>
      </rPr>
      <t>hohe Transparenz, einfache interne Abläufe, Entlastung von Doppel- und Routinearbeiten, geringe Fehlerquote durch systemimmanente Kontrollen, etc.</t>
    </r>
    <r>
      <rPr>
        <b/>
        <sz val="10"/>
        <color theme="1"/>
        <rFont val="Arial"/>
        <family val="2"/>
      </rPr>
      <t>)</t>
    </r>
    <r>
      <rPr>
        <sz val="10"/>
        <color theme="1"/>
        <rFont val="Arial"/>
        <family val="2"/>
      </rPr>
      <t xml:space="preserve"> ?</t>
    </r>
  </si>
  <si>
    <t>Ausführung</t>
  </si>
  <si>
    <t>Es wird betrachtet, ob Transparenz über den Prozess gegeben ist und Vorsorge betrieben wurde, damit die Stabilität des Prozesses auch bei Lastspitzen sichergestellt ist. Beispielsweise sind Transparenz, eine niedrige Fehlerquote, ein﻿﻿ hoher Automatisierungsgrad und geringe Wartezeiten Indikatoren für einen gut ausgeführten Prozess.</t>
  </si>
  <si>
    <t>3.3 Geschwindigkeit von Arbeitsabläufen und Prozessen</t>
  </si>
  <si>
    <t>Wie hoch ist der Beitrag der Lösung zu einer termingerechten bzw. fristgerechten Aufgabenerledigung?</t>
  </si>
  <si>
    <t xml:space="preserve">3.4 Quantität von Arbeitsabläufen und Prozessen </t>
  </si>
  <si>
    <r>
      <t xml:space="preserve">Ist das zugrunde liegende IT-System ausreichend dimensioniert </t>
    </r>
    <r>
      <rPr>
        <b/>
        <sz val="10"/>
        <color theme="1"/>
        <rFont val="Arial"/>
        <family val="2"/>
      </rPr>
      <t>(</t>
    </r>
    <r>
      <rPr>
        <sz val="10"/>
        <color theme="1"/>
        <rFont val="Arial"/>
        <family val="2"/>
      </rPr>
      <t>Kapazität</t>
    </r>
    <r>
      <rPr>
        <b/>
        <sz val="10"/>
        <color theme="1"/>
        <rFont val="Arial"/>
        <family val="2"/>
      </rPr>
      <t>)</t>
    </r>
    <r>
      <rPr>
        <sz val="10"/>
        <color rgb="FFFF0000"/>
        <rFont val="Arial"/>
        <family val="2"/>
      </rPr>
      <t>,</t>
    </r>
    <r>
      <rPr>
        <sz val="10"/>
        <color theme="1"/>
        <rFont val="Arial"/>
        <family val="2"/>
      </rPr>
      <t xml:space="preserve"> um die anstehenden Arbeitsmengen fristgemäß zu erledigen?</t>
    </r>
  </si>
  <si>
    <t>Compliance</t>
  </si>
  <si>
    <t>Es wird betrachtet, inwiefern regulatorische Anforderungen an Datenschutz (Eigenschaft, dass Informationen nicht an unbefugte Stellen weitergegeben oder weitergeleitet werden, einschließlich nicht autorisierter Personen, Organisationen oder Prozesse) und Informationssicherheit (Wahrung der Vertraulichkeit, Integrität und Verfügbarkeit von Informationen) im Prozess erfüllt werden, weil für die Digitalisierung von Prozessen die Informationssicherheit und der Datenschutz zentrale Aspekte sind. Ferner wird betrachtet, ob interne Kontrollen hierzu existieren.</t>
  </si>
  <si>
    <t>3.5 Verwaltungsebenenübergreifende Zusammenarbeit</t>
  </si>
  <si>
    <r>
      <t xml:space="preserve">Inwieweit unterstützt die Lösung die Zusammenarbeit zwischen verschiedenen Verwaltungsebenen </t>
    </r>
    <r>
      <rPr>
        <b/>
        <sz val="10"/>
        <color theme="1"/>
        <rFont val="Arial"/>
        <family val="2"/>
      </rPr>
      <t>(</t>
    </r>
    <r>
      <rPr>
        <sz val="10"/>
        <color theme="1"/>
        <rFont val="Arial"/>
        <family val="2"/>
      </rPr>
      <t>z. B. EU, Bund, Landesverwaltung, nachgeordneter Bereich, Kommune</t>
    </r>
    <r>
      <rPr>
        <b/>
        <sz val="10"/>
        <color theme="1"/>
        <rFont val="Arial"/>
        <family val="2"/>
      </rPr>
      <t>)</t>
    </r>
    <r>
      <rPr>
        <sz val="10"/>
        <color theme="1"/>
        <rFont val="Arial"/>
        <family val="2"/>
      </rPr>
      <t>?</t>
    </r>
  </si>
  <si>
    <t>3.6 Informationsbereitstellung für Entscheidungsträger und Controlling</t>
  </si>
  <si>
    <t>Inwieweit stellt die Lösung den Adressaten adäquate Informationen zur Verfügung, im Hinblick auf zeitliche Verfügbarkeit und Aktualität der Informationen, Detail- als auch aggregierte Auswertungen?</t>
  </si>
  <si>
    <t>Informationsbereitstellung für Entscheidungsträger und Controlling für externe Analysesysteme</t>
  </si>
  <si>
    <t>4.</t>
  </si>
  <si>
    <t>Kundinnen und Kunden</t>
  </si>
  <si>
    <t>Zentrierung</t>
  </si>
  <si>
    <t>Es wird betrachtet, inwiefern sich der Prozess konsequent an den Kund:innen-Bedürfnissen ausrichtet, d.h. eine Kundenzentrierung vorliegt.</t>
  </si>
  <si>
    <t>4.1 Auswirkung auf den Wirtschaftsstandort</t>
  </si>
  <si>
    <t>Werden die Unternehmen mittels der IT-Lösung  durch ein schnelles, sicheres, und einfaches Antrags- oder Förderverfahren unterstützt bzw.werden bedarfsgerechte Informationen zur Verfügung gestellt?</t>
  </si>
  <si>
    <t>4.2 unmittelbarer monetärer Nutzen für Verwaltungsexterne</t>
  </si>
  <si>
    <r>
      <t xml:space="preserve">Inwieweit unterstützt die Lösung die Bürger, Verbände und Unternehmen bei einer kostengünstigen Kommunikation mit der Verwaltung </t>
    </r>
    <r>
      <rPr>
        <b/>
        <sz val="10"/>
        <color theme="1"/>
        <rFont val="Arial"/>
        <family val="2"/>
      </rPr>
      <t>(</t>
    </r>
    <r>
      <rPr>
        <sz val="10"/>
        <color theme="1"/>
        <rFont val="Arial"/>
        <family val="2"/>
      </rPr>
      <t>Minderung von Sachkosten und Zeitaufwand</t>
    </r>
    <r>
      <rPr>
        <b/>
        <sz val="10"/>
        <color theme="1"/>
        <rFont val="Arial"/>
        <family val="2"/>
      </rPr>
      <t>)</t>
    </r>
    <r>
      <rPr>
        <sz val="10"/>
        <color theme="1"/>
        <rFont val="Arial"/>
        <family val="2"/>
      </rPr>
      <t>?</t>
    </r>
  </si>
  <si>
    <t>Nutzen</t>
  </si>
  <si>
    <t>Es wird betrachtet, ob der Nutzen des Prozesses aus Kund:innen-Sicht klar erkennbar ist.</t>
  </si>
  <si>
    <t>4.3 Attraktivität der Arbeitsbedingungen</t>
  </si>
  <si>
    <t>Inwieweit leistet die Lösung einen Beitrag zur Attraktivität des Arbeitsplatzes hinsichtlich moderner Ausstattung?</t>
  </si>
  <si>
    <t>4.4 Bedienerfreundlichkeit und Ergonomie</t>
  </si>
  <si>
    <t>Inwieweit trägt die Lösung zu einer ermüdungsarmen und nicht gesundheitsbeeinträchtigenden Arbeitsweise bei?</t>
  </si>
  <si>
    <t>Steigerung der Transparenz für den Kunden
Erfüllung gesetzlicher Anforderungen an das Design und UX</t>
  </si>
  <si>
    <t>Partizipation</t>
  </si>
  <si>
    <t>Es wird betrachtet, inwiefern die Kund:innen-Perspektive bei der Weiterentwicklung des Prozesses berücksichtigt wird und Zugangsbarrieren abgebaut werden.</t>
  </si>
  <si>
    <t>4.5 Bedrüfnisse Kunden:innen</t>
  </si>
  <si>
    <t>Wie werden die Bedürfnisse und Rückmeldungen der Kund:innen systematisch erfasst und in die Weiterentwicklung des Prozesses einbezogen?</t>
  </si>
  <si>
    <t>4.6 Abbau Zugangsbarrieren</t>
  </si>
  <si>
    <t>Welche konkreten Maßnahmen werden ergriffen, um bestehende Zugangsbarrieren für Kund:innen zu identifizieren und nachhaltig abzubauen?</t>
  </si>
  <si>
    <t>5.</t>
  </si>
  <si>
    <t>Skills und Kultur</t>
  </si>
  <si>
    <t>Digital Skills</t>
  </si>
  <si>
    <t>Es wird betrachtet, inwiefern Mitarbeitende über digitalisierungsbezogene Fähigkeiten verfügen, die notwendig sind, um den Prozess zum einen durchführen und zum anderen weiterentwickeln zu können.</t>
  </si>
  <si>
    <t>5.1 Positives Verwaltungsimage</t>
  </si>
  <si>
    <t>Inwieweit trägt die Lösung zu einem positiven Image der Verwaltung / Unternehmen in der Bevölkerung bei durch zum Beispiel: nutzerfreundliche, moderne Services oder die Erweiterung des Dienstleistungsangebotes?</t>
  </si>
  <si>
    <t>5.2 Transparenz und Nachvollziehbarkeit des Verwaltungshandels</t>
  </si>
  <si>
    <t>Inwieweit versetzt die neue Lösung Bürger, Unternehmen und Verbände in die Lage, das Verwaltungshandeln besser und ggf. zu jedem Zeitpunkt nachvollziehen zu können?</t>
  </si>
  <si>
    <t>Digital Leadership</t>
  </si>
  <si>
    <t>Es wird betrachtet, ob die Führungskräfte grundsätzlich in der Lage sind, die Organisationskultur sowie Leistungen und Services im digitalen Umfeld zu fördern und ob die Mitarbeitenden bei Veränderungsprozessen im Zuge von Digitalisierung begleitet werden.</t>
  </si>
  <si>
    <t>5.3 Bestandteil der Digitalstrategie / Unternehmensphilosophie</t>
  </si>
  <si>
    <t>Verfügen die Führungskräfte über die notwendigen Kompetenzen und Ressourcen, um eine digitale Organisationskultur aktiv zu gestalten und innovative Leistungen sowie Services im digitalen Umfeld zu fördern?</t>
  </si>
  <si>
    <t>5.4 Einbindung Mitarbeitende</t>
  </si>
  <si>
    <t>Werden die Mitarbeitenden während digitaler Veränderungsprozesse begleitet – etwa durch Qualifizierung, Kommunikation oder partizipative Formate – um Akzeptanz und Handlungsfähigkeit zu sichern? (Schulungsangebote, Service Desk-Support)</t>
  </si>
  <si>
    <t>Digital Mindset</t>
  </si>
  <si>
    <t xml:space="preserve">Es wird betrachet, ob sich die digitale Denkweise als leitendes Paradigma in der Organisation durchgesetzt hat. </t>
  </si>
  <si>
    <t>5.5 Digitale Denkweise</t>
  </si>
  <si>
    <t>Ist die digitale Denkweise in den strategischen Entscheidungen und täglichen Arbeitsabläufen der Organisation sichtbar und messbar verankert?</t>
  </si>
  <si>
    <t>5.6 Anwendung in der täglichen Arbeit</t>
  </si>
  <si>
    <t>Gab es in den letzten 12 Monaten konkreten Projekte, Initiativen oder Entscheidungen, die belegen, dass Führungskräfte und Mitarbeitende die digitale Denkweise als leitendes Paradigma in ihrer täglichen Arbeit umsetzen?</t>
  </si>
  <si>
    <t>Nutwertanalyse zu Projekt:</t>
  </si>
  <si>
    <t>Ergebnis:</t>
  </si>
  <si>
    <t>Anzahl erfüllte Musskriterien:</t>
  </si>
  <si>
    <t>Anzahl teilweise erfüllter Musskriterien:</t>
  </si>
  <si>
    <t>Anzahl nicht erfüllte Musskriterien:</t>
  </si>
  <si>
    <r>
      <rPr>
        <b/>
        <sz val="11"/>
        <color theme="1"/>
        <rFont val="Arial"/>
        <family val="2"/>
      </rPr>
      <t>Quantitative Bewertung (Kapitalwertbetrachtung) nach WiBe-Fachkonzept</t>
    </r>
    <r>
      <rPr>
        <sz val="11"/>
        <color theme="1"/>
        <rFont val="Arial"/>
        <family val="2"/>
      </rPr>
      <t xml:space="preserve">
Die Kapitalwertmethode ist ein etabliertes Verfahren zur ökonomischen Bewertung von Investitionsvorhaben im öffentlichen Sektor und bildet das Kernstück der quantitativen Wirtschaftlichkeitsbetrachtung. Ziel ist es, sämtliche zahlungswirksamen Kosten und Nutzen einer Maßnahme über einen definierten Betrachtungszeitraum systematisch zu erfassen und auf einen gemeinsamen Bezugszeitpunkt (Basisjahr) zu beziehen. Die zugrunde liegende Auflistung von Kosten- und Nutzenpositionen sind für den Öffentlichen Sektor aus dem WiBe Fachkonzept 5.0 entnommen, diese können gleichermaßen auf den Privat Sektor übertragen werden. Weiterführende Beschreibungen zu den Einzelbestandteilen und Empfehlungen können diesem entnommen werden.
WiBe Fachkonzept 5.0:  (https://www.cio.bund.de/SharedDocs/downloads/Webs/CIO/DE/digitale-loesungen/it-beschaffung/wirtschaftlichkeitsbetrachtung/wibe5-0/wibe-fachkonzept-5-0.html)
</t>
    </r>
    <r>
      <rPr>
        <b/>
        <u/>
        <sz val="11"/>
        <color theme="1"/>
        <rFont val="Arial"/>
        <family val="2"/>
      </rPr>
      <t xml:space="preserve">Methodisches Vorgehen:
</t>
    </r>
    <r>
      <rPr>
        <b/>
        <sz val="11"/>
        <color theme="1"/>
        <rFont val="Arial"/>
        <family val="2"/>
      </rPr>
      <t>Vorbereitung:</t>
    </r>
    <r>
      <rPr>
        <sz val="11"/>
        <color theme="1"/>
        <rFont val="Arial"/>
        <family val="2"/>
      </rPr>
      <t xml:space="preserve"> Initiale Festlegung der zentralen Annahmen Beginn und Ende der Maßnahme sowie Diskontierungsfaktor (siehe unten im Tabellenblatt). Diese Festlegungen werden auf die weiteren Registerblätter </t>
    </r>
    <r>
      <rPr>
        <i/>
        <sz val="11"/>
        <color theme="1"/>
        <rFont val="Arial"/>
        <family val="2"/>
      </rPr>
      <t>Kosten Lösung 1</t>
    </r>
    <r>
      <rPr>
        <sz val="11"/>
        <color theme="1"/>
        <rFont val="Arial"/>
        <family val="2"/>
      </rPr>
      <t xml:space="preserve">, </t>
    </r>
    <r>
      <rPr>
        <i/>
        <sz val="11"/>
        <color theme="1"/>
        <rFont val="Arial"/>
        <family val="2"/>
      </rPr>
      <t>Kosten Lösung 2</t>
    </r>
    <r>
      <rPr>
        <sz val="11"/>
        <color theme="1"/>
        <rFont val="Arial"/>
        <family val="2"/>
      </rPr>
      <t xml:space="preserve"> und </t>
    </r>
    <r>
      <rPr>
        <i/>
        <sz val="11"/>
        <color theme="1"/>
        <rFont val="Arial"/>
        <family val="2"/>
      </rPr>
      <t>Ergebnisblatt qual.</t>
    </r>
    <r>
      <rPr>
        <sz val="11"/>
        <color theme="1"/>
        <rFont val="Arial"/>
        <family val="2"/>
      </rPr>
      <t xml:space="preserve"> automatisch übertragen. Bei Erweiterung der Vorlage muss dies händisch angepasst werden.
</t>
    </r>
    <r>
      <rPr>
        <b/>
        <sz val="11"/>
        <color theme="1"/>
        <rFont val="Arial"/>
        <family val="2"/>
      </rPr>
      <t>1) Erfassung der Zahlungsströme:</t>
    </r>
    <r>
      <rPr>
        <sz val="11"/>
        <color theme="1"/>
        <rFont val="Arial"/>
        <family val="2"/>
      </rPr>
      <t xml:space="preserve">
Zunächst werden alle relevanten Kosten (z. B. Investitions-, Betriebs-, Wartungs- und Personalkosten) sowie alle quantifizierbaren Nutzen (z. B. Einsparungen, zusätzliche Einnahmen) für die geplante Maßnahme über den gesamten Betrachtungszeitraum ermittelt. (Register Lösung 1-4, je Anzahl der Lösungen Erweiterung um zusätzliche Register notwendig)
</t>
    </r>
    <r>
      <rPr>
        <b/>
        <sz val="11"/>
        <color theme="1"/>
        <rFont val="Arial"/>
        <family val="2"/>
      </rPr>
      <t>2) Abzinsung der zukünftigen Zahlungsströme:</t>
    </r>
    <r>
      <rPr>
        <sz val="11"/>
        <color theme="1"/>
        <rFont val="Arial"/>
        <family val="2"/>
      </rPr>
      <t xml:space="preserve">
Da Geldbeträge, die in der Zukunft anfallen, einen geringeren Wert haben als heutige Zahlungen, werden alle zukünftigen Kosten und Nutzen mittels eines festgelegten Kalkulationszinssatzes auf das Basisjahr abgezinst. Dies gewährleistet die Vergleichbarkeit aller Zahlungsströme.
</t>
    </r>
    <r>
      <rPr>
        <b/>
        <sz val="11"/>
        <color theme="1"/>
        <rFont val="Arial"/>
        <family val="2"/>
      </rPr>
      <t>3) Berechnung des Kapitalwerts:</t>
    </r>
    <r>
      <rPr>
        <sz val="11"/>
        <color theme="1"/>
        <rFont val="Arial"/>
        <family val="2"/>
      </rPr>
      <t xml:space="preserve">
Der Kapitalwert (KW) ergibt sich aus der Summe aller abgezinsten Nutzen abzüglich der Summe aller abgezinsten Kosten:
Dabei steht</t>
    </r>
    <r>
      <rPr>
        <i/>
        <sz val="11"/>
        <color theme="1"/>
        <rFont val="Arial"/>
        <family val="2"/>
      </rPr>
      <t xml:space="preserve"> t</t>
    </r>
    <r>
      <rPr>
        <sz val="11"/>
        <color theme="1"/>
        <rFont val="Arial"/>
        <family val="2"/>
      </rPr>
      <t xml:space="preserve"> für das jeweilige Jahr im Betrachtungszeitraum,</t>
    </r>
    <r>
      <rPr>
        <i/>
        <sz val="11"/>
        <color theme="1"/>
        <rFont val="Arial"/>
        <family val="2"/>
      </rPr>
      <t xml:space="preserve"> r </t>
    </r>
    <r>
      <rPr>
        <sz val="11"/>
        <color theme="1"/>
        <rFont val="Arial"/>
        <family val="2"/>
      </rPr>
      <t xml:space="preserve"> für den Kalkulationszinssatz und </t>
    </r>
    <r>
      <rPr>
        <i/>
        <sz val="11"/>
        <color theme="1"/>
        <rFont val="Arial"/>
        <family val="2"/>
      </rPr>
      <t>n</t>
    </r>
    <r>
      <rPr>
        <sz val="11"/>
        <color theme="1"/>
        <rFont val="Arial"/>
        <family val="2"/>
      </rPr>
      <t xml:space="preserve"> für die Anzahl der Jahre.
</t>
    </r>
    <r>
      <rPr>
        <b/>
        <sz val="11"/>
        <color theme="1"/>
        <rFont val="Arial"/>
        <family val="2"/>
      </rPr>
      <t>4) Interpretation des Ergebnisses:</t>
    </r>
    <r>
      <rPr>
        <sz val="11"/>
        <color theme="1"/>
        <rFont val="Arial"/>
        <family val="2"/>
      </rPr>
      <t xml:space="preserve">
KW &gt; 0: Die Maßnahme ist wirtschaftlich vorteilhaft, da der Gesamtnutzen die Gesamtkosten übersteigt.
KW &lt; 0: Die Maßnahme ist nicht wirtschaftlich, da die Gesamtkosten den Gesamtnutzen übersteigen.
</t>
    </r>
    <r>
      <rPr>
        <b/>
        <sz val="11"/>
        <color theme="1"/>
        <rFont val="Arial"/>
        <family val="2"/>
      </rPr>
      <t>5) Berücksichtigung von Risiken:</t>
    </r>
    <r>
      <rPr>
        <sz val="11"/>
        <color theme="1"/>
        <rFont val="Arial"/>
        <family val="2"/>
      </rPr>
      <t xml:space="preserve">
Unsicherheiten in der Prognose der Zahlungsströme werden durch Risikoaufschläge oder Sensitivitätsanalysen berücksichtigt, um die Aussagekraft der Bewertung zu erhöhen. (Hinweis: Im WiBe-Modul nicht gesondert berücksichtigt) 
</t>
    </r>
    <r>
      <rPr>
        <b/>
        <sz val="11"/>
        <color theme="1"/>
        <rFont val="Arial"/>
        <family val="2"/>
      </rPr>
      <t>6) Gesamtbetrachtung von qualitativer und quantitativer Bewertung (Register Gesamtergebnis)</t>
    </r>
  </si>
  <si>
    <t>Beschreibung des Dokuments (Version XX)</t>
  </si>
  <si>
    <t>In diesem Dokument werden  [Anzahl]  Lösungen für die Digitalisierung/Reifegraderhöhung von Geschäftsprozessen [Vorhaben] qualitativ und monetär quantifiziert bewertet, um im Anschluss miteinander verglichen zu werden.   
Folgende Lösungen werden betrachtet:
Lösung 1:  [Name] 
[hier kann die entsprechende textuelle Erläuterung zu dem Vorhaben/Lösung eingefügt werden]
Rahmendaten: Entwicklung/Bereitstellung durch Anbieter [Name] von 20xx bis 20xx, Betrieb von 20xx bis 20xx
Lösung 2: 
fff</t>
  </si>
  <si>
    <t xml:space="preserve">Alle Szenarien gehen davon aus, dass die Entwicklung/Implementierung im Jahr [ XXYY] stattfindet und der Produktivbetrieb [XXYY]  startet, mit einer Nutzungsdauer von [XY] Jahren (Ende Betrachtungszeitraum [XXYY]). 
</t>
  </si>
  <si>
    <t>Zentrale Annahmen</t>
  </si>
  <si>
    <t>Folgend werden alle zentralen Annahmen aufgeführt und erläutert. Diese gelten in der Regel für alle Kostenpositionen übergreifend. Ausnahmen werden bei Bedarf entsprechend gekennzeichnet und begründet.</t>
  </si>
  <si>
    <t>Beginn der Maßnahme</t>
  </si>
  <si>
    <t xml:space="preserve">Der Betrachtungszeitraum der Wirtschaftlichkeitsbetrachtung beginnt im Jahr </t>
  </si>
  <si>
    <t>Ende der Maßnahme</t>
  </si>
  <si>
    <t>Der Betrachtungszeitraum der Wirtschaftlichkeitsbetrachtung endet im Jahr</t>
  </si>
  <si>
    <t>Diskontierungsfaktor</t>
  </si>
  <si>
    <t>Nominaler Kalkulationszinssatz (Durchschnittszinssatz)</t>
  </si>
  <si>
    <t>Zugrunde liegender Zinssatz:</t>
  </si>
  <si>
    <t>(Kalkulation der Abzinsungsfaktoren)</t>
  </si>
  <si>
    <t>Diskontierungsfaktor gemäß BMF-Rundschreiben*</t>
  </si>
  <si>
    <t xml:space="preserve">  Betrachtungsjahr:  </t>
  </si>
  <si>
    <t>Kategorie / Nr.</t>
  </si>
  <si>
    <t>Einzelpositionen (Gesamtkosten)</t>
  </si>
  <si>
    <t>Entwicklungskosten und Entwicklungsnutzen</t>
  </si>
  <si>
    <t>1</t>
  </si>
  <si>
    <t>Planungskosten</t>
  </si>
  <si>
    <t>1.1</t>
  </si>
  <si>
    <t>Personalkosten (eigenes Personal)</t>
  </si>
  <si>
    <t>1.2</t>
  </si>
  <si>
    <t>Kosten externer Beratung</t>
  </si>
  <si>
    <t>1.3</t>
  </si>
  <si>
    <t>Kosten der Entwicklungsumgebung</t>
  </si>
  <si>
    <t>1.4</t>
  </si>
  <si>
    <t>Sonstige Kosten für Sach-/Hilfsmittel</t>
  </si>
  <si>
    <t>1.5</t>
  </si>
  <si>
    <t>Reisekosten (eigenes Personal)</t>
  </si>
  <si>
    <t>Entwicklungs- und Investitionskosten</t>
  </si>
  <si>
    <t>2.1</t>
  </si>
  <si>
    <t>Hardwarekosten: Host/Server, Netzbetrieb</t>
  </si>
  <si>
    <t>2.2</t>
  </si>
  <si>
    <t xml:space="preserve">Hardwarekosten: Arbeitsplatzrechner </t>
  </si>
  <si>
    <t>2.3</t>
  </si>
  <si>
    <t>Softwarekosten: Kosten für die eigentliche Entwicklung</t>
  </si>
  <si>
    <t>2.4</t>
  </si>
  <si>
    <t>Softwarekosten: Kosten für die Anpassung von anderer Software und von Schnittstellen</t>
  </si>
  <si>
    <t>2.5</t>
  </si>
  <si>
    <t>Softwarekosten: Kosten für die Evaluierung, Zertifizierung und Qualitätssicherung von Software</t>
  </si>
  <si>
    <t>2.6</t>
  </si>
  <si>
    <t>Installationskosten: Bauseitige Kosten</t>
  </si>
  <si>
    <t>2.7</t>
  </si>
  <si>
    <t>Installationskosten: Verlegung technischer Infrastruktur</t>
  </si>
  <si>
    <t>2.8</t>
  </si>
  <si>
    <t>Installationskosten: Büro-/Raumausstattung, Zubehör</t>
  </si>
  <si>
    <t>2.9</t>
  </si>
  <si>
    <t>Installationskosten: Personalkosten der Systeminstallation</t>
  </si>
  <si>
    <t>3</t>
  </si>
  <si>
    <t>Kosten der Systemeinführung</t>
  </si>
  <si>
    <t>3.1</t>
  </si>
  <si>
    <t>System- und Integrationstest</t>
  </si>
  <si>
    <t>3.2</t>
  </si>
  <si>
    <t>Übernahme von Datenbeständen</t>
  </si>
  <si>
    <t>3.3</t>
  </si>
  <si>
    <t>Erstschulung Anwender und IT-Fachpersonal</t>
  </si>
  <si>
    <t>3.4</t>
  </si>
  <si>
    <t>Einarbeitungskosten Anwender und IT-Fachpersonal</t>
  </si>
  <si>
    <t>3.5</t>
  </si>
  <si>
    <t>Sonstige Umstellungskosten</t>
  </si>
  <si>
    <t>4</t>
  </si>
  <si>
    <t>Entwicklungsnutzen aus Ablösung des alten Verfahrens</t>
  </si>
  <si>
    <t>4.1</t>
  </si>
  <si>
    <t>Einmalige Kostenersparnisse</t>
  </si>
  <si>
    <t>4.2</t>
  </si>
  <si>
    <t>Einmalige Kostenerlöse</t>
  </si>
  <si>
    <t>Betriebskosten und Betriebsnutzen</t>
  </si>
  <si>
    <t>5</t>
  </si>
  <si>
    <t>Laufende Sachkosten/ Sachkosteneinsparungen</t>
  </si>
  <si>
    <t>Leitungs-/Kommunikationskosten</t>
  </si>
  <si>
    <t>5.1</t>
  </si>
  <si>
    <t>Leitungs- u. Kommunikationskosten - Lfd. Kosten aus IT-Maßnahme NEU</t>
  </si>
  <si>
    <t>5.2</t>
  </si>
  <si>
    <t>Leitungs- u. Kommunikationskosten - Lfd. Nutzen aus Wegfall IT-Maßnahme ALT</t>
  </si>
  <si>
    <t>Host- und Serverkosten</t>
  </si>
  <si>
    <t>5.3</t>
  </si>
  <si>
    <t>Host- und Serverkosten - Lfd. Kosten aus IT-Maßnahme NEU</t>
  </si>
  <si>
    <t>5.4</t>
  </si>
  <si>
    <t>Host- und Serverkosten - Lfd. Nutzen aus Wegfall IT-Maßnahme ALT</t>
  </si>
  <si>
    <t>Kosten für Arbeitsplatzrechner</t>
  </si>
  <si>
    <t>5.6</t>
  </si>
  <si>
    <t>Arbeitsplatzrechner - Lfd. Kosten aus IT-Maßnahme NEU</t>
  </si>
  <si>
    <t>5.7</t>
  </si>
  <si>
    <t>Arbeitsplatzrechner - Lfd. Nutzen aus Wegfall IT-Maßnahme ALT</t>
  </si>
  <si>
    <t>Softwarekosten</t>
  </si>
  <si>
    <t>5.8</t>
  </si>
  <si>
    <t>Softwarekosten - Lfd. Kosten aus IT-Maßnahme NEU</t>
  </si>
  <si>
    <t>5.9</t>
  </si>
  <si>
    <t>Softwarekosten - Lfd. Nutzen aus Wegfall IT-Maßnahme ALT</t>
  </si>
  <si>
    <t>Verbrauchsmaterial</t>
  </si>
  <si>
    <t>5.10</t>
  </si>
  <si>
    <t>Verbrauchsmaterial Hw - Lfd. Kosten aus IT-Maßnahme NEU</t>
  </si>
  <si>
    <t>5.11</t>
  </si>
  <si>
    <t>Verbrauchsmaterial Hw - Lfd. Nutzen aus Wegfall IT-Maßnahme ALT</t>
  </si>
  <si>
    <t>Energie-, Raum- und Klimatisierungskosten</t>
  </si>
  <si>
    <t>5.12</t>
  </si>
  <si>
    <t>Energie-, Raum- und Klimatisierungskosten - Lfd. Kosten aus IT-Maßnahme NEU</t>
  </si>
  <si>
    <t>5.13</t>
  </si>
  <si>
    <t>Energie-, Raum- und Klimatisierungskosten - Lfd. Nutzen aus Wegfall IT-Maßnahme ALT</t>
  </si>
  <si>
    <t>Kosten externer Unterstützung</t>
  </si>
  <si>
    <t>5.14</t>
  </si>
  <si>
    <t>Kosten externer Unterstützung - Lfd. Kosten aus IT-Maßnahme NEU</t>
  </si>
  <si>
    <t>5.15</t>
  </si>
  <si>
    <t>Kosten externer Unterstützung - Lfd. Nutzen aus Wegfall IT-Maßnahme ALT</t>
  </si>
  <si>
    <t>Sonstige Kosten</t>
  </si>
  <si>
    <t>5.16</t>
  </si>
  <si>
    <t>Sonstige Kosten - Lfd. Kosten aus IT-Maßnahme NEU</t>
  </si>
  <si>
    <t>5.17</t>
  </si>
  <si>
    <t>Sonstige Kosten - Lfd. Nutzen aus Wegfall IT-Maßnahme ALT</t>
  </si>
  <si>
    <t>6</t>
  </si>
  <si>
    <t>Laufende Personalkosten/Personalkosteneinsparungen</t>
  </si>
  <si>
    <t>Personalkosten aus Systembenutzung</t>
  </si>
  <si>
    <t>6.1</t>
  </si>
  <si>
    <t>Personalkosten Systembenutzung - Lfd. Kosten aus IT-Maßnahme NEU</t>
  </si>
  <si>
    <t>6.2</t>
  </si>
  <si>
    <t>Pesonalkosten Systembenutzung - Lfd. Nutzen aus Wegfall IT-Maßnahme ALT</t>
  </si>
  <si>
    <t>6.3</t>
  </si>
  <si>
    <t>Systembetreuung und -administration</t>
  </si>
  <si>
    <t>6.4</t>
  </si>
  <si>
    <t>PK Sytembetreuung u. -administration - Lfd. Kosten aus IT-Maßnahme NEU</t>
  </si>
  <si>
    <t>6.5</t>
  </si>
  <si>
    <t>PK Systembetreuung u. -administration - Lfd. Nutzen aus Wegfall IT-Maßnahme ALT</t>
  </si>
  <si>
    <t>Laufende Schulung/Fortbildung</t>
  </si>
  <si>
    <t>6.6</t>
  </si>
  <si>
    <t>Schulung u. Fortbildung - Lfd. Kosten aus IT-Maßnahme NEU</t>
  </si>
  <si>
    <t>6.7</t>
  </si>
  <si>
    <t>Schulung u. Fortbildung - Lfd. Nutzen aus Wegfall IT-Maßnahme ALT</t>
  </si>
  <si>
    <t>Gesamtkosten (ohne Diskontierungsfaktor)</t>
  </si>
  <si>
    <r>
      <rPr>
        <b/>
        <sz val="12"/>
        <color theme="1"/>
        <rFont val="Arial"/>
        <family val="2"/>
      </rPr>
      <t>Gesamtausgaben</t>
    </r>
    <r>
      <rPr>
        <sz val="12"/>
        <color theme="1"/>
        <rFont val="Arial"/>
        <family val="2"/>
      </rPr>
      <t xml:space="preserve"> mit Diskontierungsfaktor</t>
    </r>
  </si>
  <si>
    <t>Gesamtausgaben aufsummiert je Jahr</t>
  </si>
  <si>
    <r>
      <t xml:space="preserve">Gesamtausgaben aufsummiert je Jahr </t>
    </r>
    <r>
      <rPr>
        <sz val="12"/>
        <color theme="1"/>
        <rFont val="Arial"/>
        <family val="2"/>
      </rPr>
      <t>(mit Diskontierungsfaktor)</t>
    </r>
  </si>
  <si>
    <t>Gesamtergebnis Wirtschaftlichkeitsberechnung V1.0</t>
  </si>
  <si>
    <t xml:space="preserve">Vorhaben:  </t>
  </si>
  <si>
    <t xml:space="preserve">Name Altverfahren: </t>
  </si>
  <si>
    <t xml:space="preserve">ertellt am: </t>
  </si>
  <si>
    <t xml:space="preserve">erstellt von: </t>
  </si>
  <si>
    <t xml:space="preserve">Bereich: </t>
  </si>
  <si>
    <t>Beurteilung der Lösungen</t>
  </si>
  <si>
    <t>Lösung</t>
  </si>
  <si>
    <t>Gesamt</t>
  </si>
  <si>
    <t>Prozess-daten</t>
  </si>
  <si>
    <t>Prozess-qualität</t>
  </si>
  <si>
    <t>Gesamt-ausgaben  (inkl. Diskontierungsfaktor)</t>
  </si>
  <si>
    <t>Anzahl erfüllter Musskriterien</t>
  </si>
  <si>
    <t>Anzahl teilweise erfüllter Musskriterien</t>
  </si>
  <si>
    <t>Bewertung</t>
  </si>
  <si>
    <t>Gemäß der Kosten und der erfüllten Musskritierien empfiehlt sich eine Entscheidung für:</t>
  </si>
  <si>
    <t>Altsystem</t>
  </si>
  <si>
    <t>Validität</t>
  </si>
  <si>
    <t>Punktzahl</t>
  </si>
  <si>
    <t>zu berücksichtigen</t>
  </si>
  <si>
    <t>Prozent</t>
  </si>
  <si>
    <t>bereinigt</t>
  </si>
  <si>
    <t>Text</t>
  </si>
  <si>
    <t>Musskriterien bewertet?</t>
  </si>
  <si>
    <t>Produkt</t>
  </si>
  <si>
    <t>Sieger</t>
  </si>
  <si>
    <t>Ablösedringlichkeit Altverfahren / bestehende Lösung</t>
  </si>
  <si>
    <t>Bis 50 %</t>
  </si>
  <si>
    <t>Keine Ablösedringlichkeit / Kein Handlungsbedarf</t>
  </si>
  <si>
    <t>51 bis 69 %</t>
  </si>
  <si>
    <t>Mittlere Ablösedringlichkeit / Ablösung prüfen</t>
  </si>
  <si>
    <t>ab 70 %</t>
  </si>
  <si>
    <t>Ablösung empfohlen</t>
  </si>
  <si>
    <t>Muss-Kriterien sind nicht erfüllt</t>
  </si>
  <si>
    <t>Ablösung zwingend erforderlich</t>
  </si>
  <si>
    <t>Allgemein</t>
  </si>
  <si>
    <t>Muss-Kriterien</t>
  </si>
  <si>
    <t>Nicht alle Muss-Kriterien bewertet!</t>
  </si>
  <si>
    <t>Nutzwert neue Lösung (en)</t>
  </si>
  <si>
    <t>bis 50</t>
  </si>
  <si>
    <t>Dringend eine andere Alternative suchen (Nutzwert gering)</t>
  </si>
  <si>
    <t>Zwischen 51 und 70 %</t>
  </si>
  <si>
    <t>Prüfung, ob bessere Lösung findbar</t>
  </si>
  <si>
    <t>Ab 71 %</t>
  </si>
  <si>
    <t>Umsetzungsoption</t>
  </si>
  <si>
    <t>Lösung scheidet komplett aus (Musskritierien nicht erfüllt)</t>
  </si>
  <si>
    <t>Altsystem bewertet?</t>
  </si>
  <si>
    <t>Ablösung erforderlich?</t>
  </si>
  <si>
    <t>Valide Alternative vorhanden?</t>
  </si>
  <si>
    <t>Siegerlösung</t>
  </si>
  <si>
    <t>Bewertungstext</t>
  </si>
  <si>
    <t>Einstufung</t>
  </si>
  <si>
    <t>Index</t>
  </si>
  <si>
    <t>Ablösung</t>
  </si>
  <si>
    <t>2</t>
  </si>
  <si>
    <t>0</t>
  </si>
  <si>
    <t>Anzahl</t>
  </si>
  <si>
    <t>Kriterium</t>
  </si>
  <si>
    <t>Muss</t>
  </si>
  <si>
    <t>Erfüllt L1</t>
  </si>
  <si>
    <t>Produkt L1</t>
  </si>
  <si>
    <t>Erfüllt L2</t>
  </si>
  <si>
    <t>Produkt L2</t>
  </si>
  <si>
    <t>Erfüllt L3</t>
  </si>
  <si>
    <t>Produkt L3</t>
  </si>
  <si>
    <t>Erfüllt L4</t>
  </si>
  <si>
    <t>Produkt L4</t>
  </si>
  <si>
    <t>='Bewertung qualitativ'!E3</t>
  </si>
  <si>
    <t>='Bewertung qualitativ'!E4</t>
  </si>
  <si>
    <t>='Bewertung qualitativ'!E5</t>
  </si>
  <si>
    <t>='Bewertung qualitativ'!E6</t>
  </si>
  <si>
    <t>='Bewertung qualitativ'!E7</t>
  </si>
  <si>
    <t>='Bewertung qualitativ'!E8</t>
  </si>
  <si>
    <t>='Bewertung qualitativ'!E9</t>
  </si>
  <si>
    <t>='Bewertung qualitativ'!E10</t>
  </si>
  <si>
    <t>='Bewertung qualitativ'!E11</t>
  </si>
  <si>
    <t>='Bewertung qualitativ'!E12</t>
  </si>
  <si>
    <t>='Bewertung qualitativ'!E13</t>
  </si>
  <si>
    <t>='Bewertung qualitativ'!E14</t>
  </si>
  <si>
    <t>='Bewertung qualitativ'!E15</t>
  </si>
  <si>
    <t>='Bewertung qualitativ'!E16</t>
  </si>
  <si>
    <t>='Bewertung qualitativ'!E17</t>
  </si>
  <si>
    <t>='Bewertung qualitativ'!E18</t>
  </si>
  <si>
    <t>='Bewertung qualitativ'!E19</t>
  </si>
  <si>
    <t>='Bewertung qualitativ'!E20</t>
  </si>
  <si>
    <t>='Bewertung qualitativ'!E21</t>
  </si>
  <si>
    <t>='Bewertung qualitativ'!E22</t>
  </si>
  <si>
    <t>='Bewertung qualitativ'!E23</t>
  </si>
  <si>
    <t>='Bewertung qualitativ'!E24</t>
  </si>
  <si>
    <t>='Bewertung qualitativ'!E25</t>
  </si>
  <si>
    <t>='Bewertung qualitativ'!E26</t>
  </si>
  <si>
    <t>='Bewertung qualitativ'!E27</t>
  </si>
  <si>
    <t>='Bewertung qualitativ'!E28</t>
  </si>
  <si>
    <t>='Bewertung qualitativ'!E29</t>
  </si>
  <si>
    <t>='Bewertung qualitativ'!E30</t>
  </si>
  <si>
    <t>='Bewertung qualitativ'!E31</t>
  </si>
  <si>
    <t>='Bewertung qualitativ'!E32</t>
  </si>
  <si>
    <t>='Bewertung qualitativ'!E33</t>
  </si>
  <si>
    <t>='Bewertung qualitativ'!E34</t>
  </si>
  <si>
    <t>='Bewertung qualitativ'!E35</t>
  </si>
  <si>
    <t>='Bewertung qualitativ'!E36</t>
  </si>
  <si>
    <t xml:space="preserve">Auswahllisten </t>
  </si>
  <si>
    <t>Altverfahren</t>
  </si>
  <si>
    <t>Nein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</si>
</sst>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 &quot;€&quot;_-;\-* #,##0.00\ &quot;€&quot;_-;_-* &quot;-&quot;??\ &quot;€&quot;_-;_-@_-"/>
    <numFmt numFmtId="165" formatCode="_-* #,##0\ &quot;€&quot;_-;\-* #,##0\ &quot;€&quot;_-;_-* &quot;-&quot;??\ &quot;€&quot;_-;_-@_-"/>
  </numFmts>
  <fonts count="50">
    <font>
      <sz val="11"/>
      <color theme="1"/>
      <name val="Calibri"/>
      <family val="2"/>
      <scheme val="minor"/>
    </font>
    <font>
      <sz val="10"/>
      <color theme="1"/>
      <name val="Arial"/>
      <family val="2"/>
    </font>
    <font>
      <b/>
      <sz val="10"/>
      <color theme="1"/>
      <name val="Arial"/>
      <family val="2"/>
    </font>
    <font>
      <sz val="11"/>
      <color theme="1"/>
      <name val="Arial"/>
      <family val="2"/>
    </font>
    <font>
      <b/>
      <sz val="12"/>
      <color theme="1"/>
      <name val="Arial"/>
      <family val="2"/>
    </font>
    <font>
      <b/>
      <sz val="11"/>
      <color theme="1"/>
      <name val="Arial"/>
      <family val="2"/>
    </font>
    <font>
      <b/>
      <sz val="18"/>
      <color theme="1"/>
      <name val="Arial"/>
      <family val="2"/>
    </font>
    <font>
      <sz val="14"/>
      <color theme="1"/>
      <name val="Arial"/>
      <family val="2"/>
    </font>
    <font>
      <sz val="10"/>
      <color rgb="FFFF0000"/>
      <name val="Arial"/>
      <family val="2"/>
    </font>
    <font>
      <sz val="10"/>
      <name val="Arial"/>
      <family val="2"/>
    </font>
    <font>
      <sz val="10"/>
      <color indexed="8"/>
      <name val="Arial"/>
      <family val="2"/>
    </font>
    <font>
      <sz val="16"/>
      <color theme="1"/>
      <name val="Arial"/>
      <family val="2"/>
    </font>
    <font>
      <b/>
      <sz val="10"/>
      <color theme="0"/>
      <name val="Arial"/>
      <family val="2"/>
    </font>
    <font>
      <b/>
      <sz val="18"/>
      <color theme="1"/>
      <name val="Calibri"/>
      <family val="2"/>
      <scheme val="minor"/>
    </font>
    <font>
      <sz val="11"/>
      <color theme="0"/>
      <name val="Arial"/>
      <family val="2"/>
    </font>
    <font>
      <b/>
      <sz val="11"/>
      <color theme="1"/>
      <name val="Calibri"/>
      <family val="2"/>
      <scheme val="minor"/>
    </font>
    <font>
      <b/>
      <sz val="14"/>
      <color theme="1"/>
      <name val="Arial"/>
      <family val="2"/>
    </font>
    <font>
      <sz val="11"/>
      <name val="Arial"/>
      <family val="2"/>
    </font>
    <font>
      <sz val="11"/>
      <color theme="1"/>
      <name val="Calibri"/>
      <family val="2"/>
      <scheme val="minor"/>
    </font>
    <font>
      <sz val="11"/>
      <color rgb="FF3F3F76"/>
      <name val="Calibri"/>
      <family val="2"/>
      <scheme val="minor"/>
    </font>
    <font>
      <sz val="12"/>
      <color theme="1"/>
      <name val="Arial"/>
      <family val="2"/>
    </font>
    <font>
      <sz val="11"/>
      <color rgb="FF3F3F76"/>
      <name val="Arial"/>
      <family val="2"/>
    </font>
    <font>
      <b/>
      <sz val="12"/>
      <name val="Arial"/>
      <family val="2"/>
    </font>
    <font>
      <b/>
      <sz val="12"/>
      <color theme="0"/>
      <name val="Arial"/>
      <family val="2"/>
    </font>
    <font>
      <sz val="10"/>
      <color theme="0"/>
      <name val="Arial"/>
      <family val="2"/>
    </font>
    <font>
      <b/>
      <sz val="11"/>
      <color rgb="FF3F3F76"/>
      <name val="Arial"/>
      <family val="2"/>
    </font>
    <font>
      <sz val="11"/>
      <color theme="3"/>
      <name val="Arial"/>
      <family val="2"/>
    </font>
    <font>
      <sz val="14"/>
      <color rgb="FF3F3F76"/>
      <name val="Arial"/>
      <family val="2"/>
    </font>
    <font>
      <sz val="11"/>
      <color rgb="FFFF0000"/>
      <name val="Arial"/>
      <family val="2"/>
    </font>
    <font>
      <sz val="12"/>
      <color rgb="FFFF0000"/>
      <name val="Arial"/>
      <family val="2"/>
    </font>
    <font>
      <sz val="11"/>
      <color rgb="FFFF0000"/>
      <name val="Calibri"/>
      <family val="2"/>
      <scheme val="minor"/>
    </font>
    <font>
      <b/>
      <sz val="11"/>
      <color theme="0"/>
      <name val="Arial"/>
      <family val="2"/>
    </font>
    <font>
      <sz val="11"/>
      <color theme="4"/>
      <name val="Arial"/>
      <family val="2"/>
    </font>
    <font>
      <sz val="11"/>
      <color rgb="FFEE0000"/>
      <name val="Arial"/>
      <family val="2"/>
    </font>
    <font>
      <sz val="12"/>
      <color theme="1"/>
      <name val="Calibri"/>
      <family val="2"/>
      <scheme val="minor"/>
    </font>
    <font>
      <u/>
      <sz val="11"/>
      <color theme="10"/>
      <name val="Calibri"/>
      <family val="2"/>
      <scheme val="minor"/>
    </font>
    <font>
      <b/>
      <sz val="14"/>
      <name val="Arial"/>
      <family val="2"/>
    </font>
    <font>
      <sz val="12"/>
      <name val="Arial"/>
      <family val="2"/>
    </font>
    <font>
      <sz val="20"/>
      <color theme="1"/>
      <name val="Arial"/>
      <family val="2"/>
    </font>
    <font>
      <b/>
      <sz val="20"/>
      <color theme="1"/>
      <name val="Arial"/>
      <family val="2"/>
    </font>
    <font>
      <b/>
      <sz val="20"/>
      <color theme="0"/>
      <name val="Arial"/>
      <family val="2"/>
    </font>
    <font>
      <sz val="20"/>
      <color theme="0"/>
      <name val="Arial"/>
      <family val="2"/>
    </font>
    <font>
      <sz val="12"/>
      <color rgb="FF07262D"/>
      <name val="Arial"/>
      <family val="2"/>
    </font>
    <font>
      <sz val="8"/>
      <name val="Calibri"/>
      <family val="2"/>
      <scheme val="minor"/>
    </font>
    <font>
      <b/>
      <sz val="16"/>
      <name val="Arial"/>
      <family val="2"/>
    </font>
    <font>
      <b/>
      <sz val="22"/>
      <name val="Arial"/>
      <family val="2"/>
    </font>
    <font>
      <b/>
      <sz val="14"/>
      <color theme="0"/>
      <name val="Arial"/>
      <family val="2"/>
    </font>
    <font>
      <b/>
      <u/>
      <sz val="11"/>
      <color theme="1"/>
      <name val="Arial"/>
      <family val="2"/>
    </font>
    <font>
      <i/>
      <sz val="11"/>
      <color theme="1"/>
      <name val="Arial"/>
      <family val="2"/>
    </font>
    <font>
      <b/>
      <sz val="11"/>
      <color rgb="FFFF0000"/>
      <name val="Calibri"/>
      <family val="2"/>
      <scheme val="minor"/>
    </font>
  </fonts>
  <fills count="26">
    <fill>
      <patternFill patternType="none"/>
    </fill>
    <fill>
      <patternFill patternType="gray125"/>
    </fill>
    <fill>
      <patternFill patternType="solid">
        <fgColor theme="0"/>
        <bgColor indexed="64"/>
      </patternFill>
    </fill>
    <fill>
      <patternFill patternType="solid">
        <fgColor theme="3" tint="0.79998168889431442"/>
        <bgColor indexed="64"/>
      </patternFill>
    </fill>
    <fill>
      <patternFill patternType="solid">
        <fgColor theme="3" tint="-0.249977111117893"/>
        <bgColor indexed="64"/>
      </patternFill>
    </fill>
    <fill>
      <patternFill patternType="solid">
        <fgColor theme="0" tint="-0.14999847407452621"/>
        <bgColor indexed="64"/>
      </patternFill>
    </fill>
    <fill>
      <patternFill patternType="solid">
        <fgColor rgb="FFFFCC99"/>
      </patternFill>
    </fill>
    <fill>
      <patternFill patternType="solid">
        <fgColor theme="2"/>
        <bgColor indexed="64"/>
      </patternFill>
    </fill>
    <fill>
      <patternFill patternType="solid">
        <fgColor theme="3"/>
        <bgColor indexed="64"/>
      </patternFill>
    </fill>
    <fill>
      <patternFill patternType="solid">
        <fgColor rgb="FF004F80"/>
        <bgColor indexed="64"/>
      </patternFill>
    </fill>
    <fill>
      <patternFill patternType="solid">
        <fgColor rgb="FF025B8B"/>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FF5041"/>
        <bgColor indexed="64"/>
      </patternFill>
    </fill>
    <fill>
      <patternFill patternType="solid">
        <fgColor rgb="FF07262D"/>
        <bgColor indexed="64"/>
      </patternFill>
    </fill>
    <fill>
      <patternFill patternType="solid">
        <fgColor rgb="FF28D296"/>
        <bgColor indexed="64"/>
      </patternFill>
    </fill>
    <fill>
      <patternFill patternType="solid">
        <fgColor rgb="FF1964FF"/>
        <bgColor indexed="64"/>
      </patternFill>
    </fill>
    <fill>
      <patternFill patternType="solid">
        <fgColor rgb="FFE6F5E6"/>
        <bgColor indexed="64"/>
      </patternFill>
    </fill>
    <fill>
      <patternFill patternType="solid">
        <fgColor rgb="FFFAF5E1"/>
        <bgColor indexed="64"/>
      </patternFill>
    </fill>
    <fill>
      <patternFill patternType="solid">
        <fgColor rgb="FFFFF0E6"/>
        <bgColor indexed="64"/>
      </patternFill>
    </fill>
    <fill>
      <patternFill patternType="solid">
        <fgColor rgb="FFEBF5FF"/>
        <bgColor indexed="64"/>
      </patternFill>
    </fill>
    <fill>
      <patternFill patternType="solid">
        <fgColor theme="1"/>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4" tint="0.59999389629810485"/>
        <bgColor indexed="64"/>
      </patternFill>
    </fill>
    <fill>
      <patternFill patternType="solid">
        <fgColor theme="4" tint="0.39997558519241921"/>
        <bgColor indexed="64"/>
      </patternFill>
    </fill>
  </fills>
  <borders count="58">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thin">
        <color auto="1"/>
      </bottom>
      <diagonal/>
    </border>
    <border>
      <left/>
      <right style="medium">
        <color auto="1"/>
      </right>
      <top/>
      <bottom style="thin">
        <color auto="1"/>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medium">
        <color indexed="64"/>
      </top>
      <bottom style="thin">
        <color auto="1"/>
      </bottom>
      <diagonal/>
    </border>
    <border>
      <left style="thin">
        <color auto="1"/>
      </left>
      <right/>
      <top style="medium">
        <color indexed="64"/>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style="medium">
        <color auto="1"/>
      </right>
      <top style="medium">
        <color auto="1"/>
      </top>
      <bottom style="thin">
        <color auto="1"/>
      </bottom>
      <diagonal/>
    </border>
    <border>
      <left style="medium">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ashed">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dashed">
        <color indexed="64"/>
      </right>
      <top/>
      <bottom style="medium">
        <color indexed="64"/>
      </bottom>
      <diagonal/>
    </border>
    <border>
      <left style="medium">
        <color indexed="64"/>
      </left>
      <right style="dashed">
        <color indexed="64"/>
      </right>
      <top/>
      <bottom style="thin">
        <color indexed="64"/>
      </bottom>
      <diagonal/>
    </border>
    <border>
      <left style="medium">
        <color indexed="64"/>
      </left>
      <right style="dashed">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dashed">
        <color indexed="64"/>
      </right>
      <top style="medium">
        <color indexed="64"/>
      </top>
      <bottom style="thin">
        <color indexed="64"/>
      </bottom>
      <diagonal/>
    </border>
    <border>
      <left style="medium">
        <color indexed="64"/>
      </left>
      <right style="dashed">
        <color indexed="64"/>
      </right>
      <top/>
      <bottom/>
      <diagonal/>
    </border>
    <border>
      <left style="medium">
        <color indexed="64"/>
      </left>
      <right style="dashed">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dashed">
        <color indexed="64"/>
      </right>
      <top style="thin">
        <color indexed="64"/>
      </top>
      <bottom style="double">
        <color indexed="64"/>
      </bottom>
      <diagonal/>
    </border>
    <border>
      <left/>
      <right/>
      <top style="thin">
        <color indexed="64"/>
      </top>
      <bottom style="double">
        <color indexed="64"/>
      </bottom>
      <diagonal/>
    </border>
    <border>
      <left style="medium">
        <color indexed="64"/>
      </left>
      <right style="medium">
        <color indexed="64"/>
      </right>
      <top style="thin">
        <color indexed="64"/>
      </top>
      <bottom style="double">
        <color indexed="64"/>
      </bottom>
      <diagonal/>
    </border>
    <border>
      <left/>
      <right/>
      <top style="medium">
        <color indexed="64"/>
      </top>
      <bottom style="double">
        <color indexed="64"/>
      </bottom>
      <diagonal/>
    </border>
    <border>
      <left style="medium">
        <color indexed="64"/>
      </left>
      <right/>
      <top style="medium">
        <color indexed="64"/>
      </top>
      <bottom style="double">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right/>
      <top style="thin">
        <color indexed="64"/>
      </top>
      <bottom/>
      <diagonal/>
    </border>
    <border>
      <left/>
      <right style="thin">
        <color auto="1"/>
      </right>
      <top style="thin">
        <color indexed="64"/>
      </top>
      <bottom/>
      <diagonal/>
    </border>
    <border>
      <left/>
      <right style="thin">
        <color auto="1"/>
      </right>
      <top/>
      <bottom style="thin">
        <color indexed="64"/>
      </bottom>
      <diagonal/>
    </border>
    <border>
      <left/>
      <right style="thin">
        <color indexed="64"/>
      </right>
      <top/>
      <bottom/>
      <diagonal/>
    </border>
  </borders>
  <cellStyleXfs count="6">
    <xf numFmtId="0" fontId="0" fillId="0" borderId="0"/>
    <xf numFmtId="164" fontId="18" fillId="0" borderId="0" applyFont="0" applyFill="0" applyBorder="0" applyAlignment="0" applyProtection="0"/>
    <xf numFmtId="0" fontId="19" fillId="6" borderId="31" applyNumberFormat="0" applyAlignment="0" applyProtection="0"/>
    <xf numFmtId="9" fontId="18" fillId="0" borderId="0" applyFont="0" applyFill="0" applyBorder="0" applyAlignment="0" applyProtection="0"/>
    <xf numFmtId="0" fontId="35" fillId="0" borderId="0" applyNumberFormat="0" applyFill="0" applyBorder="0" applyAlignment="0" applyProtection="0"/>
    <xf numFmtId="0" fontId="18" fillId="0" borderId="0"/>
  </cellStyleXfs>
  <cellXfs count="354">
    <xf numFmtId="0" fontId="0" fillId="0" borderId="0" xfId="0"/>
    <xf numFmtId="0" fontId="0" fillId="2" borderId="0" xfId="0" applyFill="1"/>
    <xf numFmtId="0" fontId="0" fillId="2" borderId="0" xfId="0" applyFill="1" applyProtection="1">
      <protection hidden="1"/>
    </xf>
    <xf numFmtId="0" fontId="3" fillId="2" borderId="3" xfId="0" applyFont="1" applyFill="1" applyBorder="1" applyProtection="1">
      <protection hidden="1"/>
    </xf>
    <xf numFmtId="0" fontId="3" fillId="2" borderId="4" xfId="0" applyFont="1" applyFill="1" applyBorder="1" applyProtection="1">
      <protection hidden="1"/>
    </xf>
    <xf numFmtId="0" fontId="3" fillId="2" borderId="5" xfId="0" applyFont="1" applyFill="1" applyBorder="1" applyProtection="1">
      <protection hidden="1"/>
    </xf>
    <xf numFmtId="0" fontId="3" fillId="2" borderId="6" xfId="0" applyFont="1" applyFill="1" applyBorder="1" applyProtection="1">
      <protection hidden="1"/>
    </xf>
    <xf numFmtId="0" fontId="3" fillId="2" borderId="0" xfId="0" applyFont="1" applyFill="1" applyProtection="1">
      <protection hidden="1"/>
    </xf>
    <xf numFmtId="0" fontId="3" fillId="2" borderId="7" xfId="0" applyFont="1" applyFill="1" applyBorder="1" applyProtection="1">
      <protection hidden="1"/>
    </xf>
    <xf numFmtId="0" fontId="3" fillId="2" borderId="0" xfId="0" applyFont="1" applyFill="1" applyAlignment="1" applyProtection="1">
      <alignment horizontal="right" vertical="top"/>
      <protection hidden="1"/>
    </xf>
    <xf numFmtId="0" fontId="3" fillId="2" borderId="8" xfId="0" applyFont="1" applyFill="1" applyBorder="1" applyProtection="1">
      <protection hidden="1"/>
    </xf>
    <xf numFmtId="0" fontId="3" fillId="2" borderId="2" xfId="0" applyFont="1" applyFill="1" applyBorder="1" applyAlignment="1" applyProtection="1">
      <alignment vertical="top"/>
      <protection hidden="1"/>
    </xf>
    <xf numFmtId="0" fontId="3" fillId="2" borderId="2" xfId="0" applyFont="1" applyFill="1" applyBorder="1" applyProtection="1">
      <protection hidden="1"/>
    </xf>
    <xf numFmtId="0" fontId="3" fillId="2" borderId="9" xfId="0" applyFont="1" applyFill="1" applyBorder="1" applyProtection="1">
      <protection hidden="1"/>
    </xf>
    <xf numFmtId="0" fontId="4" fillId="2" borderId="0" xfId="0" applyFont="1" applyFill="1" applyAlignment="1" applyProtection="1">
      <alignment vertical="top"/>
      <protection hidden="1"/>
    </xf>
    <xf numFmtId="0" fontId="3" fillId="2" borderId="0" xfId="0" applyFont="1" applyFill="1" applyAlignment="1" applyProtection="1">
      <alignment horizontal="left" vertical="top"/>
      <protection hidden="1"/>
    </xf>
    <xf numFmtId="0" fontId="3" fillId="0" borderId="0" xfId="0" applyFont="1" applyProtection="1">
      <protection hidden="1"/>
    </xf>
    <xf numFmtId="0" fontId="0" fillId="2" borderId="6" xfId="0" applyFill="1" applyBorder="1" applyProtection="1">
      <protection hidden="1"/>
    </xf>
    <xf numFmtId="0" fontId="0" fillId="2" borderId="7" xfId="0" applyFill="1" applyBorder="1" applyProtection="1">
      <protection hidden="1"/>
    </xf>
    <xf numFmtId="0" fontId="6" fillId="2" borderId="0" xfId="0" applyFont="1" applyFill="1" applyAlignment="1" applyProtection="1">
      <alignment vertical="top"/>
      <protection hidden="1"/>
    </xf>
    <xf numFmtId="0" fontId="3" fillId="2" borderId="6" xfId="0" applyFont="1" applyFill="1" applyBorder="1" applyAlignment="1" applyProtection="1">
      <alignment horizontal="left"/>
      <protection hidden="1"/>
    </xf>
    <xf numFmtId="0" fontId="4" fillId="2" borderId="6" xfId="0" applyFont="1" applyFill="1" applyBorder="1" applyAlignment="1" applyProtection="1">
      <alignment horizontal="left" vertical="top"/>
      <protection hidden="1"/>
    </xf>
    <xf numFmtId="0" fontId="6" fillId="2" borderId="0" xfId="0" applyFont="1" applyFill="1" applyProtection="1">
      <protection hidden="1"/>
    </xf>
    <xf numFmtId="0" fontId="7" fillId="2" borderId="0" xfId="0" applyFont="1" applyFill="1" applyAlignment="1" applyProtection="1">
      <alignment vertical="top"/>
      <protection hidden="1"/>
    </xf>
    <xf numFmtId="0" fontId="3" fillId="2" borderId="0" xfId="0" applyFont="1" applyFill="1" applyAlignment="1" applyProtection="1">
      <alignment horizontal="left" vertical="top" wrapText="1"/>
      <protection hidden="1"/>
    </xf>
    <xf numFmtId="0" fontId="3" fillId="2" borderId="0" xfId="0" applyFont="1" applyFill="1" applyAlignment="1">
      <alignment horizontal="left" vertical="top"/>
    </xf>
    <xf numFmtId="0" fontId="4" fillId="2" borderId="0" xfId="0" applyFont="1" applyFill="1" applyAlignment="1" applyProtection="1">
      <alignment horizontal="left" vertical="center"/>
      <protection hidden="1"/>
    </xf>
    <xf numFmtId="0" fontId="5" fillId="2" borderId="0" xfId="0" applyFont="1" applyFill="1" applyAlignment="1" applyProtection="1">
      <alignment horizontal="center" vertical="center" wrapText="1"/>
      <protection hidden="1"/>
    </xf>
    <xf numFmtId="0" fontId="5" fillId="2" borderId="0" xfId="0" applyFont="1" applyFill="1" applyAlignment="1" applyProtection="1">
      <alignment horizontal="center" vertical="top" wrapText="1"/>
      <protection hidden="1"/>
    </xf>
    <xf numFmtId="0" fontId="0" fillId="2" borderId="0" xfId="0" applyFill="1" applyAlignment="1" applyProtection="1">
      <alignment vertical="center"/>
      <protection hidden="1"/>
    </xf>
    <xf numFmtId="0" fontId="0" fillId="0" borderId="0" xfId="0" applyAlignment="1">
      <alignment vertical="top"/>
    </xf>
    <xf numFmtId="0" fontId="0" fillId="2" borderId="3" xfId="0" applyFill="1" applyBorder="1" applyAlignment="1">
      <alignment vertical="top"/>
    </xf>
    <xf numFmtId="0" fontId="0" fillId="2" borderId="4" xfId="0" applyFill="1" applyBorder="1" applyAlignment="1">
      <alignment vertical="top"/>
    </xf>
    <xf numFmtId="0" fontId="0" fillId="2" borderId="5" xfId="0" applyFill="1" applyBorder="1" applyAlignment="1">
      <alignment vertical="top"/>
    </xf>
    <xf numFmtId="0" fontId="0" fillId="2" borderId="6" xfId="0" applyFill="1" applyBorder="1" applyAlignment="1">
      <alignment vertical="top"/>
    </xf>
    <xf numFmtId="0" fontId="11" fillId="2" borderId="0" xfId="0" applyFont="1" applyFill="1" applyAlignment="1">
      <alignment vertical="top"/>
    </xf>
    <xf numFmtId="0" fontId="3" fillId="2" borderId="0" xfId="0" applyFont="1" applyFill="1" applyAlignment="1">
      <alignment vertical="top"/>
    </xf>
    <xf numFmtId="0" fontId="0" fillId="2" borderId="7" xfId="0" applyFill="1" applyBorder="1" applyAlignment="1">
      <alignment vertical="top"/>
    </xf>
    <xf numFmtId="0" fontId="0" fillId="2" borderId="10" xfId="0" applyFill="1" applyBorder="1" applyAlignment="1">
      <alignment vertical="top"/>
    </xf>
    <xf numFmtId="0" fontId="0" fillId="2" borderId="11" xfId="0" applyFill="1" applyBorder="1" applyAlignment="1">
      <alignment vertical="top"/>
    </xf>
    <xf numFmtId="0" fontId="0" fillId="2" borderId="12" xfId="0" applyFill="1" applyBorder="1" applyAlignment="1">
      <alignment vertical="top"/>
    </xf>
    <xf numFmtId="0" fontId="3" fillId="2" borderId="16" xfId="0" applyFont="1" applyFill="1" applyBorder="1" applyAlignment="1">
      <alignment vertical="top"/>
    </xf>
    <xf numFmtId="0" fontId="3" fillId="2" borderId="18" xfId="0" applyFont="1" applyFill="1" applyBorder="1" applyAlignment="1">
      <alignment vertical="top"/>
    </xf>
    <xf numFmtId="0" fontId="3" fillId="2" borderId="17" xfId="0" applyFont="1" applyFill="1" applyBorder="1" applyAlignment="1">
      <alignment vertical="top"/>
    </xf>
    <xf numFmtId="0" fontId="1" fillId="2" borderId="1" xfId="0" applyFont="1" applyFill="1" applyBorder="1" applyAlignment="1">
      <alignment horizontal="left" vertical="top" wrapText="1"/>
    </xf>
    <xf numFmtId="0" fontId="3" fillId="0" borderId="0" xfId="0" applyFont="1" applyAlignment="1" applyProtection="1">
      <alignment horizontal="left" vertical="top"/>
      <protection hidden="1"/>
    </xf>
    <xf numFmtId="0" fontId="9" fillId="2" borderId="1" xfId="0" applyFont="1" applyFill="1" applyBorder="1" applyAlignment="1">
      <alignment horizontal="left" vertical="top" wrapText="1"/>
    </xf>
    <xf numFmtId="0" fontId="12" fillId="4" borderId="19" xfId="0" applyFont="1" applyFill="1" applyBorder="1" applyAlignment="1">
      <alignment vertical="center" wrapText="1"/>
    </xf>
    <xf numFmtId="0" fontId="12" fillId="4" borderId="24" xfId="0" applyFont="1" applyFill="1" applyBorder="1" applyAlignment="1">
      <alignment vertical="center" wrapText="1"/>
    </xf>
    <xf numFmtId="0" fontId="12" fillId="4" borderId="20" xfId="0" applyFont="1" applyFill="1" applyBorder="1" applyAlignment="1">
      <alignment vertical="center" wrapText="1"/>
    </xf>
    <xf numFmtId="0" fontId="12" fillId="4" borderId="25" xfId="0" applyFont="1" applyFill="1" applyBorder="1" applyAlignment="1">
      <alignment horizontal="center" vertical="top" wrapText="1"/>
    </xf>
    <xf numFmtId="0" fontId="2" fillId="3" borderId="1" xfId="0" applyFont="1" applyFill="1" applyBorder="1" applyAlignment="1">
      <alignment horizontal="center" vertical="center" wrapText="1"/>
    </xf>
    <xf numFmtId="0" fontId="13" fillId="0" borderId="0" xfId="0" applyFont="1" applyAlignment="1">
      <alignment horizontal="left" vertical="top"/>
    </xf>
    <xf numFmtId="0" fontId="0" fillId="0" borderId="1" xfId="0" applyBorder="1"/>
    <xf numFmtId="0" fontId="2" fillId="2" borderId="1" xfId="0" applyFont="1" applyFill="1" applyBorder="1" applyAlignment="1">
      <alignment horizontal="center" vertical="center" wrapText="1"/>
    </xf>
    <xf numFmtId="0" fontId="2" fillId="2" borderId="1" xfId="0" applyFont="1" applyFill="1" applyBorder="1" applyAlignment="1">
      <alignment horizontal="right" vertical="center" wrapText="1"/>
    </xf>
    <xf numFmtId="0" fontId="2" fillId="3" borderId="21" xfId="0" applyFont="1" applyFill="1" applyBorder="1" applyAlignment="1">
      <alignment horizontal="center" vertical="center" wrapText="1"/>
    </xf>
    <xf numFmtId="0" fontId="2" fillId="2" borderId="21" xfId="0" applyFont="1" applyFill="1" applyBorder="1" applyAlignment="1">
      <alignment horizontal="center" vertical="center" wrapText="1"/>
    </xf>
    <xf numFmtId="0" fontId="3" fillId="2" borderId="0" xfId="0" applyFont="1" applyFill="1" applyAlignment="1">
      <alignment horizontal="center" vertical="top"/>
    </xf>
    <xf numFmtId="0" fontId="3" fillId="2" borderId="2" xfId="0" applyFont="1" applyFill="1" applyBorder="1" applyAlignment="1">
      <alignment horizontal="center" vertical="top"/>
    </xf>
    <xf numFmtId="0" fontId="0" fillId="2" borderId="4" xfId="0" applyFill="1" applyBorder="1" applyAlignment="1">
      <alignment horizontal="center" vertical="top"/>
    </xf>
    <xf numFmtId="0" fontId="11" fillId="2" borderId="0" xfId="0" applyFont="1" applyFill="1" applyAlignment="1">
      <alignment horizontal="center" vertical="top"/>
    </xf>
    <xf numFmtId="0" fontId="3" fillId="2" borderId="27" xfId="0" applyFont="1" applyFill="1" applyBorder="1" applyAlignment="1">
      <alignment horizontal="center" vertical="top"/>
    </xf>
    <xf numFmtId="0" fontId="3" fillId="2" borderId="26" xfId="0" applyFont="1" applyFill="1" applyBorder="1" applyAlignment="1">
      <alignment horizontal="center" vertical="top"/>
    </xf>
    <xf numFmtId="0" fontId="3" fillId="2" borderId="28" xfId="0" applyFont="1" applyFill="1" applyBorder="1" applyAlignment="1">
      <alignment horizontal="center" vertical="top"/>
    </xf>
    <xf numFmtId="0" fontId="0" fillId="2" borderId="11" xfId="0" applyFill="1" applyBorder="1" applyAlignment="1">
      <alignment horizontal="center" vertical="top"/>
    </xf>
    <xf numFmtId="0" fontId="0" fillId="0" borderId="0" xfId="0" applyAlignment="1">
      <alignment horizontal="center" vertical="top"/>
    </xf>
    <xf numFmtId="0" fontId="3" fillId="2" borderId="2" xfId="0" applyFont="1" applyFill="1" applyBorder="1" applyAlignment="1">
      <alignment horizontal="center" vertical="center"/>
    </xf>
    <xf numFmtId="0" fontId="3" fillId="2" borderId="27"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0" xfId="0" applyFont="1" applyFill="1" applyAlignment="1">
      <alignment horizontal="center" vertical="center"/>
    </xf>
    <xf numFmtId="0" fontId="3" fillId="2" borderId="28" xfId="0" applyFont="1" applyFill="1" applyBorder="1" applyAlignment="1">
      <alignment horizontal="center" vertical="center"/>
    </xf>
    <xf numFmtId="0" fontId="12" fillId="4" borderId="29" xfId="0" applyFont="1" applyFill="1" applyBorder="1" applyAlignment="1">
      <alignment vertical="center" wrapText="1"/>
    </xf>
    <xf numFmtId="0" fontId="3" fillId="2" borderId="0" xfId="0" applyFont="1" applyFill="1" applyAlignment="1" applyProtection="1">
      <alignment horizontal="left" vertical="center" wrapText="1"/>
      <protection hidden="1"/>
    </xf>
    <xf numFmtId="0" fontId="3" fillId="4" borderId="0" xfId="0" applyFont="1" applyFill="1" applyAlignment="1" applyProtection="1">
      <alignment horizontal="left" vertical="center" wrapText="1"/>
      <protection hidden="1"/>
    </xf>
    <xf numFmtId="0" fontId="0" fillId="2" borderId="1" xfId="0" applyFill="1" applyBorder="1"/>
    <xf numFmtId="0" fontId="14" fillId="2" borderId="6" xfId="0" applyFont="1" applyFill="1" applyBorder="1" applyProtection="1">
      <protection hidden="1"/>
    </xf>
    <xf numFmtId="0" fontId="16" fillId="2" borderId="0" xfId="0" applyFont="1" applyFill="1" applyAlignment="1" applyProtection="1">
      <alignment horizontal="left" vertical="top"/>
      <protection hidden="1"/>
    </xf>
    <xf numFmtId="2" fontId="0" fillId="2" borderId="1" xfId="0" applyNumberFormat="1" applyFill="1" applyBorder="1"/>
    <xf numFmtId="0" fontId="15" fillId="5" borderId="1" xfId="0" applyFont="1" applyFill="1" applyBorder="1"/>
    <xf numFmtId="0" fontId="15" fillId="5" borderId="1" xfId="0" applyFont="1" applyFill="1" applyBorder="1" applyAlignment="1">
      <alignment vertical="top"/>
    </xf>
    <xf numFmtId="0" fontId="0" fillId="2" borderId="0" xfId="0" applyFill="1" applyAlignment="1">
      <alignment vertical="top"/>
    </xf>
    <xf numFmtId="0" fontId="0" fillId="2" borderId="1" xfId="0" applyFill="1" applyBorder="1" applyAlignment="1">
      <alignment vertical="top"/>
    </xf>
    <xf numFmtId="0" fontId="0" fillId="2" borderId="1" xfId="0" applyFill="1" applyBorder="1" applyAlignment="1">
      <alignment vertical="top" wrapText="1"/>
    </xf>
    <xf numFmtId="0" fontId="15" fillId="5" borderId="1" xfId="0" applyFont="1" applyFill="1" applyBorder="1" applyAlignment="1">
      <alignment horizontal="left"/>
    </xf>
    <xf numFmtId="0" fontId="15" fillId="5" borderId="0" xfId="0" applyFont="1" applyFill="1" applyAlignment="1">
      <alignment horizontal="left"/>
    </xf>
    <xf numFmtId="0" fontId="0" fillId="2" borderId="0" xfId="0" applyFill="1" applyAlignment="1">
      <alignment horizontal="left" vertical="top"/>
    </xf>
    <xf numFmtId="0" fontId="0" fillId="2" borderId="0" xfId="0" applyFill="1" applyAlignment="1">
      <alignment horizontal="left" vertical="top" wrapText="1"/>
    </xf>
    <xf numFmtId="0" fontId="0" fillId="0" borderId="0" xfId="0" applyAlignment="1">
      <alignment horizontal="left" vertical="top" wrapText="1"/>
    </xf>
    <xf numFmtId="0" fontId="0" fillId="2" borderId="1" xfId="0" applyFill="1" applyBorder="1" applyAlignment="1">
      <alignment horizontal="left"/>
    </xf>
    <xf numFmtId="0" fontId="0" fillId="2" borderId="0" xfId="0" applyFill="1" applyAlignment="1">
      <alignment horizontal="left"/>
    </xf>
    <xf numFmtId="0" fontId="0" fillId="2" borderId="0" xfId="0" applyFill="1" applyAlignment="1">
      <alignment vertical="top" wrapText="1"/>
    </xf>
    <xf numFmtId="0" fontId="10" fillId="2" borderId="1" xfId="0" applyFont="1" applyFill="1" applyBorder="1" applyAlignment="1">
      <alignment horizontal="left" vertical="top" wrapText="1"/>
    </xf>
    <xf numFmtId="0" fontId="3" fillId="2" borderId="1" xfId="0" applyFont="1" applyFill="1" applyBorder="1" applyAlignment="1" applyProtection="1">
      <alignment horizontal="center" vertical="center"/>
      <protection locked="0" hidden="1"/>
    </xf>
    <xf numFmtId="0" fontId="1" fillId="2" borderId="1" xfId="0" applyFont="1" applyFill="1" applyBorder="1" applyAlignment="1" applyProtection="1">
      <alignment horizontal="left" vertical="top" wrapText="1"/>
      <protection locked="0"/>
    </xf>
    <xf numFmtId="0" fontId="12" fillId="4" borderId="25" xfId="0" applyFont="1" applyFill="1" applyBorder="1" applyAlignment="1">
      <alignment vertical="center" wrapText="1"/>
    </xf>
    <xf numFmtId="0" fontId="2" fillId="2" borderId="22" xfId="0" applyFont="1" applyFill="1" applyBorder="1" applyAlignment="1">
      <alignment horizontal="right" vertical="center" wrapText="1"/>
    </xf>
    <xf numFmtId="0" fontId="12" fillId="4" borderId="13" xfId="0" applyFont="1" applyFill="1" applyBorder="1" applyAlignment="1">
      <alignment vertical="center" wrapText="1"/>
    </xf>
    <xf numFmtId="0" fontId="2" fillId="2" borderId="21" xfId="0" applyFont="1" applyFill="1" applyBorder="1" applyAlignment="1">
      <alignment horizontal="right" vertical="center" wrapText="1"/>
    </xf>
    <xf numFmtId="0" fontId="0" fillId="0" borderId="21" xfId="0" applyBorder="1" applyAlignment="1">
      <alignment horizontal="right"/>
    </xf>
    <xf numFmtId="49" fontId="3" fillId="2" borderId="16" xfId="0" applyNumberFormat="1" applyFont="1" applyFill="1" applyBorder="1" applyAlignment="1">
      <alignment vertical="top"/>
    </xf>
    <xf numFmtId="49" fontId="3" fillId="2" borderId="17" xfId="0" applyNumberFormat="1" applyFont="1" applyFill="1" applyBorder="1" applyAlignment="1">
      <alignment vertical="top"/>
    </xf>
    <xf numFmtId="49" fontId="17" fillId="2" borderId="18" xfId="0" applyNumberFormat="1" applyFont="1" applyFill="1" applyBorder="1" applyAlignment="1">
      <alignment vertical="top"/>
    </xf>
    <xf numFmtId="49" fontId="3" fillId="2" borderId="27" xfId="0" applyNumberFormat="1" applyFont="1" applyFill="1" applyBorder="1" applyAlignment="1">
      <alignment horizontal="center" vertical="center"/>
    </xf>
    <xf numFmtId="49" fontId="3" fillId="2" borderId="28" xfId="0" applyNumberFormat="1" applyFont="1" applyFill="1" applyBorder="1" applyAlignment="1">
      <alignment horizontal="center" vertical="center"/>
    </xf>
    <xf numFmtId="49" fontId="3" fillId="2" borderId="26" xfId="0" applyNumberFormat="1" applyFont="1" applyFill="1" applyBorder="1" applyAlignment="1">
      <alignment horizontal="center" vertical="center"/>
    </xf>
    <xf numFmtId="49" fontId="15" fillId="5" borderId="1" xfId="0" applyNumberFormat="1" applyFont="1" applyFill="1" applyBorder="1"/>
    <xf numFmtId="49" fontId="3" fillId="5" borderId="1" xfId="0" applyNumberFormat="1" applyFont="1" applyFill="1" applyBorder="1" applyAlignment="1" applyProtection="1">
      <alignment horizontal="left" vertical="top"/>
      <protection locked="0"/>
    </xf>
    <xf numFmtId="0" fontId="3" fillId="0" borderId="0" xfId="0" applyFont="1"/>
    <xf numFmtId="1" fontId="22" fillId="7" borderId="32" xfId="2" applyNumberFormat="1" applyFont="1" applyFill="1" applyBorder="1" applyAlignment="1">
      <alignment horizontal="center"/>
    </xf>
    <xf numFmtId="0" fontId="24" fillId="8" borderId="34" xfId="0" applyFont="1" applyFill="1" applyBorder="1" applyAlignment="1">
      <alignment horizontal="center" vertical="center" wrapText="1"/>
    </xf>
    <xf numFmtId="0" fontId="24" fillId="8" borderId="37" xfId="0" applyFont="1" applyFill="1" applyBorder="1" applyAlignment="1">
      <alignment horizontal="center" vertical="center" wrapText="1"/>
    </xf>
    <xf numFmtId="0" fontId="20" fillId="0" borderId="7" xfId="0" applyFont="1" applyBorder="1" applyAlignment="1">
      <alignment vertical="center" wrapText="1"/>
    </xf>
    <xf numFmtId="0" fontId="20" fillId="0" borderId="12" xfId="0" applyFont="1" applyBorder="1" applyAlignment="1">
      <alignment vertical="center" wrapText="1"/>
    </xf>
    <xf numFmtId="0" fontId="4" fillId="0" borderId="0" xfId="0" applyFont="1" applyAlignment="1">
      <alignment horizontal="left" vertical="center" wrapText="1"/>
    </xf>
    <xf numFmtId="3" fontId="3" fillId="0" borderId="0" xfId="0" applyNumberFormat="1" applyFont="1" applyAlignment="1">
      <alignment vertical="center" wrapText="1"/>
    </xf>
    <xf numFmtId="3" fontId="3" fillId="0" borderId="0" xfId="0" applyNumberFormat="1" applyFont="1"/>
    <xf numFmtId="0" fontId="4" fillId="0" borderId="0" xfId="0" applyFont="1" applyAlignment="1">
      <alignment vertical="center" wrapText="1"/>
    </xf>
    <xf numFmtId="0" fontId="3" fillId="0" borderId="0" xfId="0" applyFont="1" applyAlignment="1">
      <alignment vertical="center" wrapText="1"/>
    </xf>
    <xf numFmtId="0" fontId="27" fillId="0" borderId="0" xfId="2" applyFont="1" applyFill="1" applyBorder="1" applyAlignment="1">
      <alignment horizontal="center"/>
    </xf>
    <xf numFmtId="9" fontId="21" fillId="0" borderId="0" xfId="2" applyNumberFormat="1" applyFont="1" applyFill="1" applyBorder="1" applyAlignment="1">
      <alignment horizontal="center"/>
    </xf>
    <xf numFmtId="0" fontId="3" fillId="0" borderId="0" xfId="0" applyFont="1" applyAlignment="1">
      <alignment horizontal="center"/>
    </xf>
    <xf numFmtId="9" fontId="20" fillId="0" borderId="0" xfId="0" applyNumberFormat="1" applyFont="1" applyAlignment="1">
      <alignment horizontal="center" vertical="top" wrapText="1"/>
    </xf>
    <xf numFmtId="0" fontId="21" fillId="0" borderId="0" xfId="2" applyFont="1" applyFill="1" applyBorder="1" applyAlignment="1">
      <alignment horizontal="center"/>
    </xf>
    <xf numFmtId="9" fontId="20" fillId="0" borderId="0" xfId="0" applyNumberFormat="1" applyFont="1" applyAlignment="1">
      <alignment horizontal="center"/>
    </xf>
    <xf numFmtId="0" fontId="28" fillId="0" borderId="0" xfId="0" applyFont="1"/>
    <xf numFmtId="0" fontId="20" fillId="0" borderId="0" xfId="0" applyFont="1" applyAlignment="1">
      <alignment horizontal="center"/>
    </xf>
    <xf numFmtId="0" fontId="29" fillId="0" borderId="0" xfId="0" applyFont="1" applyAlignment="1">
      <alignment horizontal="left"/>
    </xf>
    <xf numFmtId="0" fontId="4" fillId="0" borderId="7" xfId="0" applyFont="1" applyBorder="1" applyAlignment="1">
      <alignment vertical="center" wrapText="1"/>
    </xf>
    <xf numFmtId="0" fontId="4" fillId="5" borderId="6" xfId="0" applyFont="1" applyFill="1" applyBorder="1" applyAlignment="1">
      <alignment vertical="center" wrapText="1"/>
    </xf>
    <xf numFmtId="0" fontId="20" fillId="5" borderId="7" xfId="0" applyFont="1" applyFill="1" applyBorder="1" applyAlignment="1">
      <alignment vertical="center" wrapText="1"/>
    </xf>
    <xf numFmtId="0" fontId="30" fillId="0" borderId="0" xfId="0" applyFont="1" applyAlignment="1">
      <alignment wrapText="1"/>
    </xf>
    <xf numFmtId="0" fontId="31" fillId="9" borderId="0" xfId="0" applyFont="1" applyFill="1"/>
    <xf numFmtId="0" fontId="3" fillId="8" borderId="0" xfId="0" applyFont="1" applyFill="1"/>
    <xf numFmtId="0" fontId="3" fillId="2" borderId="0" xfId="0" applyFont="1" applyFill="1"/>
    <xf numFmtId="0" fontId="3" fillId="2" borderId="0" xfId="0" applyFont="1" applyFill="1" applyAlignment="1">
      <alignment horizontal="right" wrapText="1"/>
    </xf>
    <xf numFmtId="0" fontId="3" fillId="0" borderId="0" xfId="0" applyFont="1" applyAlignment="1">
      <alignment horizontal="right"/>
    </xf>
    <xf numFmtId="0" fontId="3" fillId="2" borderId="1" xfId="0" applyFont="1" applyFill="1" applyBorder="1" applyAlignment="1">
      <alignment horizontal="left" vertical="center"/>
    </xf>
    <xf numFmtId="1" fontId="32" fillId="2" borderId="1" xfId="1" applyNumberFormat="1" applyFont="1" applyFill="1" applyBorder="1" applyAlignment="1">
      <alignment horizontal="center" vertical="center" wrapText="1"/>
    </xf>
    <xf numFmtId="164" fontId="3" fillId="0" borderId="0" xfId="0" applyNumberFormat="1" applyFont="1"/>
    <xf numFmtId="10" fontId="32" fillId="2" borderId="1" xfId="3" applyNumberFormat="1" applyFont="1" applyFill="1" applyBorder="1" applyAlignment="1">
      <alignment horizontal="center" vertical="center" wrapText="1"/>
    </xf>
    <xf numFmtId="0" fontId="5" fillId="0" borderId="0" xfId="0" applyFont="1" applyAlignment="1">
      <alignment wrapText="1"/>
    </xf>
    <xf numFmtId="0" fontId="17" fillId="2" borderId="1" xfId="0" applyFont="1" applyFill="1" applyBorder="1" applyAlignment="1">
      <alignment horizontal="left" vertical="center"/>
    </xf>
    <xf numFmtId="0" fontId="33" fillId="0" borderId="0" xfId="0" applyFont="1" applyAlignment="1">
      <alignment wrapText="1"/>
    </xf>
    <xf numFmtId="164" fontId="3" fillId="0" borderId="39" xfId="1" applyFont="1" applyBorder="1"/>
    <xf numFmtId="0" fontId="3" fillId="0" borderId="12" xfId="0" applyFont="1" applyBorder="1" applyAlignment="1">
      <alignment vertical="center" wrapText="1"/>
    </xf>
    <xf numFmtId="0" fontId="4" fillId="0" borderId="10" xfId="0" applyFont="1" applyBorder="1" applyAlignment="1">
      <alignment horizontal="left" vertical="center" wrapText="1"/>
    </xf>
    <xf numFmtId="165" fontId="3" fillId="0" borderId="41" xfId="0" applyNumberFormat="1" applyFont="1" applyBorder="1"/>
    <xf numFmtId="0" fontId="3" fillId="0" borderId="29" xfId="0" applyFont="1" applyBorder="1" applyAlignment="1">
      <alignment vertical="center" wrapText="1"/>
    </xf>
    <xf numFmtId="0" fontId="4" fillId="0" borderId="44" xfId="0" applyFont="1" applyBorder="1" applyAlignment="1">
      <alignment horizontal="left" vertical="center" wrapText="1"/>
    </xf>
    <xf numFmtId="165" fontId="26" fillId="2" borderId="42" xfId="0" applyNumberFormat="1" applyFont="1" applyFill="1" applyBorder="1" applyAlignment="1">
      <alignment vertical="center"/>
    </xf>
    <xf numFmtId="164" fontId="4" fillId="2" borderId="0" xfId="1" applyFont="1" applyFill="1" applyBorder="1" applyAlignment="1">
      <alignment horizontal="left" vertical="center" wrapText="1"/>
    </xf>
    <xf numFmtId="0" fontId="20" fillId="2" borderId="36" xfId="0" applyFont="1" applyFill="1" applyBorder="1" applyAlignment="1">
      <alignment horizontal="left" vertical="center" wrapText="1"/>
    </xf>
    <xf numFmtId="10" fontId="3" fillId="0" borderId="45" xfId="3" applyNumberFormat="1" applyFont="1" applyBorder="1" applyAlignment="1">
      <alignment vertical="center"/>
    </xf>
    <xf numFmtId="0" fontId="3" fillId="2" borderId="46" xfId="0" applyFont="1" applyFill="1" applyBorder="1" applyAlignment="1">
      <alignment vertical="center" wrapText="1"/>
    </xf>
    <xf numFmtId="0" fontId="3" fillId="2" borderId="47" xfId="0" applyFont="1" applyFill="1" applyBorder="1" applyAlignment="1">
      <alignment vertical="center" wrapText="1"/>
    </xf>
    <xf numFmtId="165" fontId="26" fillId="2" borderId="41" xfId="0" applyNumberFormat="1" applyFont="1" applyFill="1" applyBorder="1" applyAlignment="1">
      <alignment vertical="center"/>
    </xf>
    <xf numFmtId="164" fontId="4" fillId="2" borderId="40" xfId="1" applyFont="1" applyFill="1" applyBorder="1" applyAlignment="1">
      <alignment horizontal="left" vertical="center" wrapText="1"/>
    </xf>
    <xf numFmtId="0" fontId="4" fillId="2" borderId="40" xfId="0" applyFont="1" applyFill="1" applyBorder="1" applyAlignment="1">
      <alignment horizontal="left" vertical="center" wrapText="1"/>
    </xf>
    <xf numFmtId="165" fontId="21" fillId="7" borderId="38" xfId="1" applyNumberFormat="1" applyFont="1" applyFill="1" applyBorder="1"/>
    <xf numFmtId="165" fontId="21" fillId="7" borderId="37" xfId="1" applyNumberFormat="1" applyFont="1" applyFill="1" applyBorder="1"/>
    <xf numFmtId="0" fontId="34" fillId="0" borderId="9" xfId="0" applyFont="1" applyBorder="1" applyAlignment="1">
      <alignment wrapText="1"/>
    </xf>
    <xf numFmtId="0" fontId="34" fillId="0" borderId="7" xfId="0" applyFont="1" applyBorder="1" applyAlignment="1">
      <alignment wrapText="1"/>
    </xf>
    <xf numFmtId="165" fontId="21" fillId="7" borderId="39" xfId="1" applyNumberFormat="1" applyFont="1" applyFill="1" applyBorder="1"/>
    <xf numFmtId="0" fontId="3" fillId="2" borderId="0" xfId="0" applyFont="1" applyFill="1" applyAlignment="1">
      <alignment horizontal="center"/>
    </xf>
    <xf numFmtId="10" fontId="3" fillId="7" borderId="0" xfId="2" applyNumberFormat="1" applyFont="1" applyFill="1" applyBorder="1"/>
    <xf numFmtId="0" fontId="3" fillId="0" borderId="0" xfId="0" applyFont="1" applyAlignment="1">
      <alignment horizontal="right" wrapText="1"/>
    </xf>
    <xf numFmtId="0" fontId="35" fillId="2" borderId="0" xfId="4" applyFill="1" applyBorder="1" applyAlignment="1">
      <alignment horizontal="center" vertical="center"/>
    </xf>
    <xf numFmtId="0" fontId="36" fillId="2" borderId="0" xfId="2" applyFont="1" applyFill="1" applyBorder="1" applyAlignment="1">
      <alignment horizontal="center" vertical="center"/>
    </xf>
    <xf numFmtId="165" fontId="25" fillId="7" borderId="43" xfId="1" applyNumberFormat="1" applyFont="1" applyFill="1" applyBorder="1"/>
    <xf numFmtId="165" fontId="21" fillId="7" borderId="42" xfId="1" applyNumberFormat="1" applyFont="1" applyFill="1" applyBorder="1"/>
    <xf numFmtId="165" fontId="21" fillId="7" borderId="43" xfId="1" applyNumberFormat="1" applyFont="1" applyFill="1" applyBorder="1"/>
    <xf numFmtId="0" fontId="0" fillId="5" borderId="48" xfId="0" applyFill="1" applyBorder="1"/>
    <xf numFmtId="165" fontId="25" fillId="5" borderId="34" xfId="1" applyNumberFormat="1" applyFont="1" applyFill="1" applyBorder="1"/>
    <xf numFmtId="165" fontId="25" fillId="11" borderId="34" xfId="1" applyNumberFormat="1" applyFont="1" applyFill="1" applyBorder="1"/>
    <xf numFmtId="0" fontId="4" fillId="11" borderId="33" xfId="0" applyFont="1" applyFill="1" applyBorder="1" applyAlignment="1">
      <alignment vertical="center" wrapText="1"/>
    </xf>
    <xf numFmtId="165" fontId="21" fillId="11" borderId="43" xfId="1" applyNumberFormat="1" applyFont="1" applyFill="1" applyBorder="1"/>
    <xf numFmtId="0" fontId="4" fillId="2" borderId="33" xfId="0" applyFont="1" applyFill="1" applyBorder="1" applyAlignment="1">
      <alignment vertical="center" wrapText="1"/>
    </xf>
    <xf numFmtId="165" fontId="21" fillId="2" borderId="43" xfId="1" applyNumberFormat="1" applyFont="1" applyFill="1" applyBorder="1"/>
    <xf numFmtId="0" fontId="4" fillId="2" borderId="50" xfId="0" applyFont="1" applyFill="1" applyBorder="1" applyAlignment="1">
      <alignment vertical="center" wrapText="1"/>
    </xf>
    <xf numFmtId="49" fontId="4" fillId="11" borderId="33" xfId="0" applyNumberFormat="1" applyFont="1" applyFill="1" applyBorder="1" applyAlignment="1">
      <alignment vertical="center" wrapText="1"/>
    </xf>
    <xf numFmtId="49" fontId="4" fillId="11" borderId="52" xfId="0" applyNumberFormat="1" applyFont="1" applyFill="1" applyBorder="1" applyAlignment="1">
      <alignment vertical="center" wrapText="1"/>
    </xf>
    <xf numFmtId="0" fontId="39" fillId="12" borderId="1" xfId="0" applyFont="1" applyFill="1" applyBorder="1" applyAlignment="1">
      <alignment vertical="center" wrapText="1"/>
    </xf>
    <xf numFmtId="0" fontId="38" fillId="12" borderId="1" xfId="0" applyFont="1" applyFill="1" applyBorder="1" applyAlignment="1">
      <alignment vertical="center" wrapText="1"/>
    </xf>
    <xf numFmtId="0" fontId="38" fillId="12" borderId="22" xfId="0" applyFont="1" applyFill="1" applyBorder="1" applyAlignment="1">
      <alignment vertical="center" wrapText="1"/>
    </xf>
    <xf numFmtId="0" fontId="39" fillId="13" borderId="1" xfId="0" applyFont="1" applyFill="1" applyBorder="1" applyAlignment="1">
      <alignment horizontal="left" vertical="top" wrapText="1"/>
    </xf>
    <xf numFmtId="0" fontId="38" fillId="13" borderId="1" xfId="0" applyFont="1" applyFill="1" applyBorder="1" applyAlignment="1">
      <alignment horizontal="left" vertical="top" wrapText="1"/>
    </xf>
    <xf numFmtId="0" fontId="38" fillId="13" borderId="22" xfId="0" applyFont="1" applyFill="1" applyBorder="1" applyAlignment="1">
      <alignment horizontal="left" vertical="top" wrapText="1"/>
    </xf>
    <xf numFmtId="49" fontId="40" fillId="14" borderId="21" xfId="0" applyNumberFormat="1" applyFont="1" applyFill="1" applyBorder="1" applyAlignment="1">
      <alignment horizontal="left" vertical="top" wrapText="1"/>
    </xf>
    <xf numFmtId="0" fontId="40" fillId="14" borderId="1" xfId="0" applyFont="1" applyFill="1" applyBorder="1" applyAlignment="1">
      <alignment horizontal="left" vertical="top" wrapText="1"/>
    </xf>
    <xf numFmtId="0" fontId="41" fillId="14" borderId="1" xfId="0" applyFont="1" applyFill="1" applyBorder="1" applyAlignment="1">
      <alignment horizontal="left" vertical="top" wrapText="1"/>
    </xf>
    <xf numFmtId="0" fontId="39" fillId="15" borderId="1" xfId="0" applyFont="1" applyFill="1" applyBorder="1" applyAlignment="1">
      <alignment horizontal="left" vertical="top" wrapText="1"/>
    </xf>
    <xf numFmtId="0" fontId="38" fillId="15" borderId="1" xfId="0" applyFont="1" applyFill="1" applyBorder="1" applyAlignment="1">
      <alignment horizontal="left" vertical="top" wrapText="1"/>
    </xf>
    <xf numFmtId="0" fontId="40" fillId="16" borderId="26" xfId="0" applyFont="1" applyFill="1" applyBorder="1" applyAlignment="1">
      <alignment horizontal="left" vertical="top" wrapText="1"/>
    </xf>
    <xf numFmtId="0" fontId="41" fillId="16" borderId="26" xfId="0" applyFont="1" applyFill="1" applyBorder="1" applyAlignment="1">
      <alignment horizontal="left" vertical="top" wrapText="1"/>
    </xf>
    <xf numFmtId="0" fontId="41" fillId="16" borderId="22" xfId="0" applyFont="1" applyFill="1" applyBorder="1" applyAlignment="1">
      <alignment horizontal="left" vertical="top" wrapText="1"/>
    </xf>
    <xf numFmtId="0" fontId="39" fillId="12" borderId="21" xfId="0" applyFont="1" applyFill="1" applyBorder="1" applyAlignment="1">
      <alignment vertical="center" wrapText="1"/>
    </xf>
    <xf numFmtId="49" fontId="39" fillId="13" borderId="21" xfId="0" applyNumberFormat="1" applyFont="1" applyFill="1" applyBorder="1" applyAlignment="1">
      <alignment horizontal="left" vertical="top" wrapText="1"/>
    </xf>
    <xf numFmtId="49" fontId="39" fillId="15" borderId="21" xfId="0" applyNumberFormat="1" applyFont="1" applyFill="1" applyBorder="1" applyAlignment="1">
      <alignment horizontal="left" vertical="top" wrapText="1"/>
    </xf>
    <xf numFmtId="49" fontId="40" fillId="16" borderId="30" xfId="0" applyNumberFormat="1" applyFont="1" applyFill="1" applyBorder="1" applyAlignment="1">
      <alignment horizontal="left" vertical="top" wrapText="1"/>
    </xf>
    <xf numFmtId="0" fontId="1" fillId="2" borderId="26" xfId="0" applyFont="1" applyFill="1" applyBorder="1" applyAlignment="1">
      <alignment horizontal="left" vertical="top" wrapText="1"/>
    </xf>
    <xf numFmtId="0" fontId="12" fillId="4" borderId="1" xfId="0" applyFont="1" applyFill="1" applyBorder="1" applyAlignment="1">
      <alignment vertical="center" wrapText="1"/>
    </xf>
    <xf numFmtId="0" fontId="1" fillId="12" borderId="21" xfId="0" applyFont="1" applyFill="1" applyBorder="1" applyAlignment="1">
      <alignment vertical="center" wrapText="1"/>
    </xf>
    <xf numFmtId="0" fontId="2" fillId="12" borderId="1" xfId="0" applyFont="1" applyFill="1" applyBorder="1" applyAlignment="1">
      <alignment vertical="center" wrapText="1"/>
    </xf>
    <xf numFmtId="49" fontId="1" fillId="13" borderId="21" xfId="0" applyNumberFormat="1" applyFont="1" applyFill="1" applyBorder="1" applyAlignment="1">
      <alignment horizontal="left" vertical="top" wrapText="1"/>
    </xf>
    <xf numFmtId="0" fontId="2" fillId="13" borderId="1" xfId="0" applyFont="1" applyFill="1" applyBorder="1" applyAlignment="1">
      <alignment horizontal="left" vertical="top" wrapText="1"/>
    </xf>
    <xf numFmtId="49" fontId="24" fillId="21" borderId="21" xfId="0" applyNumberFormat="1" applyFont="1" applyFill="1" applyBorder="1" applyAlignment="1">
      <alignment horizontal="left" vertical="top" wrapText="1"/>
    </xf>
    <xf numFmtId="0" fontId="12" fillId="21" borderId="1" xfId="0" applyFont="1" applyFill="1" applyBorder="1" applyAlignment="1">
      <alignment horizontal="left" vertical="top" wrapText="1"/>
    </xf>
    <xf numFmtId="49" fontId="1" fillId="15" borderId="21" xfId="0" applyNumberFormat="1" applyFont="1" applyFill="1" applyBorder="1" applyAlignment="1">
      <alignment horizontal="left" vertical="top" wrapText="1"/>
    </xf>
    <xf numFmtId="0" fontId="2" fillId="15" borderId="1" xfId="0" applyFont="1" applyFill="1" applyBorder="1" applyAlignment="1">
      <alignment horizontal="left" vertical="top" wrapText="1"/>
    </xf>
    <xf numFmtId="49" fontId="1" fillId="16" borderId="21" xfId="0" applyNumberFormat="1" applyFont="1" applyFill="1" applyBorder="1" applyAlignment="1">
      <alignment horizontal="left" vertical="top" wrapText="1"/>
    </xf>
    <xf numFmtId="0" fontId="2" fillId="16" borderId="1" xfId="0" applyFont="1" applyFill="1" applyBorder="1" applyAlignment="1">
      <alignment horizontal="left" vertical="top" wrapText="1"/>
    </xf>
    <xf numFmtId="0" fontId="1" fillId="11" borderId="0" xfId="5" applyFont="1" applyFill="1"/>
    <xf numFmtId="0" fontId="1" fillId="11" borderId="4" xfId="0" applyFont="1" applyFill="1" applyBorder="1"/>
    <xf numFmtId="0" fontId="1" fillId="11" borderId="0" xfId="0" applyFont="1" applyFill="1"/>
    <xf numFmtId="0" fontId="1" fillId="11" borderId="6" xfId="0" applyFont="1" applyFill="1" applyBorder="1"/>
    <xf numFmtId="0" fontId="35" fillId="11" borderId="0" xfId="4" applyFill="1"/>
    <xf numFmtId="0" fontId="1" fillId="21" borderId="21" xfId="5" applyFont="1" applyFill="1" applyBorder="1"/>
    <xf numFmtId="0" fontId="6" fillId="21" borderId="1" xfId="5" applyFont="1" applyFill="1" applyBorder="1" applyAlignment="1">
      <alignment horizontal="center" vertical="center"/>
    </xf>
    <xf numFmtId="0" fontId="1" fillId="21" borderId="1" xfId="5" applyFont="1" applyFill="1" applyBorder="1"/>
    <xf numFmtId="0" fontId="1" fillId="21" borderId="22" xfId="5" applyFont="1" applyFill="1" applyBorder="1"/>
    <xf numFmtId="0" fontId="3" fillId="2" borderId="57" xfId="0" applyFont="1" applyFill="1" applyBorder="1" applyAlignment="1">
      <alignment horizontal="right"/>
    </xf>
    <xf numFmtId="49" fontId="4" fillId="2" borderId="52" xfId="0" applyNumberFormat="1" applyFont="1" applyFill="1" applyBorder="1" applyAlignment="1">
      <alignment vertical="center" wrapText="1"/>
    </xf>
    <xf numFmtId="165" fontId="25" fillId="2" borderId="43" xfId="1" applyNumberFormat="1" applyFont="1" applyFill="1" applyBorder="1"/>
    <xf numFmtId="165" fontId="21" fillId="2" borderId="51" xfId="1" applyNumberFormat="1" applyFont="1" applyFill="1" applyBorder="1"/>
    <xf numFmtId="0" fontId="49" fillId="0" borderId="0" xfId="0" applyFont="1"/>
    <xf numFmtId="49" fontId="2" fillId="2" borderId="21" xfId="0" applyNumberFormat="1" applyFont="1" applyFill="1" applyBorder="1" applyAlignment="1">
      <alignment horizontal="left" vertical="top" wrapText="1"/>
    </xf>
    <xf numFmtId="49" fontId="2" fillId="2" borderId="21" xfId="0" applyNumberFormat="1" applyFont="1" applyFill="1" applyBorder="1" applyAlignment="1" applyProtection="1">
      <alignment horizontal="left" vertical="top" wrapText="1"/>
      <protection locked="0"/>
    </xf>
    <xf numFmtId="49" fontId="2" fillId="2" borderId="1" xfId="0" applyNumberFormat="1" applyFont="1" applyFill="1" applyBorder="1" applyAlignment="1">
      <alignment horizontal="left" vertical="top" wrapText="1"/>
    </xf>
    <xf numFmtId="0" fontId="2" fillId="2" borderId="0" xfId="0" applyFont="1" applyFill="1" applyAlignment="1" applyProtection="1">
      <alignment horizontal="center" vertical="center" wrapText="1"/>
      <protection hidden="1"/>
    </xf>
    <xf numFmtId="0" fontId="1" fillId="22" borderId="1" xfId="0" applyFont="1" applyFill="1" applyBorder="1" applyAlignment="1">
      <alignment horizontal="right" vertical="center" wrapText="1"/>
    </xf>
    <xf numFmtId="164" fontId="1" fillId="22" borderId="0" xfId="0" applyNumberFormat="1" applyFont="1" applyFill="1" applyAlignment="1">
      <alignment horizontal="right" vertical="center" wrapText="1"/>
    </xf>
    <xf numFmtId="0" fontId="1" fillId="23" borderId="1" xfId="0" applyFont="1" applyFill="1" applyBorder="1" applyAlignment="1">
      <alignment horizontal="right" vertical="center" wrapText="1"/>
    </xf>
    <xf numFmtId="164" fontId="1" fillId="23" borderId="0" xfId="0" applyNumberFormat="1" applyFont="1" applyFill="1" applyAlignment="1">
      <alignment horizontal="right" vertical="center" wrapText="1"/>
    </xf>
    <xf numFmtId="0" fontId="1" fillId="24" borderId="1" xfId="0" applyFont="1" applyFill="1" applyBorder="1" applyAlignment="1">
      <alignment horizontal="right" vertical="center" wrapText="1"/>
    </xf>
    <xf numFmtId="164" fontId="1" fillId="24" borderId="0" xfId="0" applyNumberFormat="1" applyFont="1" applyFill="1" applyAlignment="1">
      <alignment horizontal="right" vertical="center" wrapText="1"/>
    </xf>
    <xf numFmtId="0" fontId="1" fillId="25" borderId="1" xfId="0" applyFont="1" applyFill="1" applyBorder="1" applyAlignment="1">
      <alignment horizontal="right" vertical="center" wrapText="1"/>
    </xf>
    <xf numFmtId="164" fontId="1" fillId="25" borderId="0" xfId="0" applyNumberFormat="1" applyFont="1" applyFill="1" applyAlignment="1">
      <alignment horizontal="right" vertical="center" wrapText="1"/>
    </xf>
    <xf numFmtId="0" fontId="1" fillId="22" borderId="1" xfId="0" applyFont="1" applyFill="1" applyBorder="1" applyAlignment="1">
      <alignment horizontal="center" vertical="center" wrapText="1"/>
    </xf>
    <xf numFmtId="0" fontId="1" fillId="23" borderId="1" xfId="0" applyFont="1" applyFill="1" applyBorder="1" applyAlignment="1">
      <alignment horizontal="center" vertical="center" wrapText="1"/>
    </xf>
    <xf numFmtId="0" fontId="1" fillId="24" borderId="1" xfId="0" applyFont="1" applyFill="1" applyBorder="1" applyAlignment="1">
      <alignment horizontal="center" vertical="center" wrapText="1"/>
    </xf>
    <xf numFmtId="0" fontId="1" fillId="25" borderId="1" xfId="0" applyFont="1" applyFill="1" applyBorder="1" applyAlignment="1">
      <alignment horizontal="center" vertical="center" wrapText="1"/>
    </xf>
    <xf numFmtId="0" fontId="2" fillId="22" borderId="1" xfId="0" applyFont="1" applyFill="1" applyBorder="1" applyAlignment="1">
      <alignment horizontal="center" vertical="center" wrapText="1"/>
    </xf>
    <xf numFmtId="0" fontId="2" fillId="23" borderId="1" xfId="0" applyFont="1" applyFill="1" applyBorder="1" applyAlignment="1">
      <alignment horizontal="center" vertical="center" wrapText="1"/>
    </xf>
    <xf numFmtId="0" fontId="2" fillId="24" borderId="1" xfId="0" applyFont="1" applyFill="1" applyBorder="1" applyAlignment="1">
      <alignment horizontal="center" vertical="center" wrapText="1"/>
    </xf>
    <xf numFmtId="0" fontId="2" fillId="25" borderId="1" xfId="0" applyFont="1" applyFill="1" applyBorder="1" applyAlignment="1">
      <alignment horizontal="center" vertical="center" wrapText="1"/>
    </xf>
    <xf numFmtId="49" fontId="20" fillId="0" borderId="6" xfId="0" applyNumberFormat="1" applyFont="1" applyBorder="1" applyAlignment="1">
      <alignment vertical="center" wrapText="1"/>
    </xf>
    <xf numFmtId="49" fontId="20" fillId="2" borderId="32" xfId="0" applyNumberFormat="1" applyFont="1" applyFill="1" applyBorder="1" applyAlignment="1">
      <alignment vertical="center" wrapText="1"/>
    </xf>
    <xf numFmtId="49" fontId="20" fillId="0" borderId="10" xfId="0" applyNumberFormat="1" applyFont="1" applyBorder="1" applyAlignment="1">
      <alignment vertical="center" wrapText="1"/>
    </xf>
    <xf numFmtId="49" fontId="4" fillId="5" borderId="49" xfId="0" applyNumberFormat="1" applyFont="1" applyFill="1" applyBorder="1" applyAlignment="1">
      <alignment vertical="center" wrapText="1"/>
    </xf>
    <xf numFmtId="49" fontId="4" fillId="0" borderId="6" xfId="0" applyNumberFormat="1" applyFont="1" applyBorder="1" applyAlignment="1">
      <alignment vertical="center" wrapText="1"/>
    </xf>
    <xf numFmtId="0" fontId="5" fillId="2" borderId="0" xfId="0" applyFont="1" applyFill="1" applyAlignment="1" applyProtection="1">
      <alignment horizontal="right" vertical="center" wrapText="1"/>
      <protection hidden="1"/>
    </xf>
    <xf numFmtId="0" fontId="2" fillId="22" borderId="1" xfId="0" applyFont="1" applyFill="1" applyBorder="1" applyAlignment="1">
      <alignment horizontal="left" vertical="center" wrapText="1"/>
    </xf>
    <xf numFmtId="0" fontId="2" fillId="23" borderId="1" xfId="0" applyFont="1" applyFill="1" applyBorder="1" applyAlignment="1">
      <alignment horizontal="left" vertical="center" wrapText="1"/>
    </xf>
    <xf numFmtId="0" fontId="2" fillId="24" borderId="1" xfId="0" applyFont="1" applyFill="1" applyBorder="1" applyAlignment="1">
      <alignment horizontal="left" vertical="center" wrapText="1"/>
    </xf>
    <xf numFmtId="0" fontId="2" fillId="25" borderId="1" xfId="0" applyFont="1" applyFill="1" applyBorder="1" applyAlignment="1">
      <alignment horizontal="left" vertical="center" wrapText="1"/>
    </xf>
    <xf numFmtId="0" fontId="4" fillId="2" borderId="0" xfId="0" applyFont="1" applyFill="1" applyAlignment="1" applyProtection="1">
      <alignment vertical="top" wrapText="1"/>
      <protection hidden="1"/>
    </xf>
    <xf numFmtId="0" fontId="5" fillId="2" borderId="0" xfId="0" applyFont="1" applyFill="1" applyAlignment="1" applyProtection="1">
      <alignment horizontal="left" vertical="top"/>
      <protection hidden="1"/>
    </xf>
    <xf numFmtId="0" fontId="5" fillId="2" borderId="0" xfId="0" applyFont="1" applyFill="1" applyAlignment="1" applyProtection="1">
      <alignment vertical="top" wrapText="1"/>
      <protection hidden="1"/>
    </xf>
    <xf numFmtId="0" fontId="5" fillId="2" borderId="0" xfId="0" applyFont="1" applyFill="1" applyAlignment="1" applyProtection="1">
      <alignment vertical="top"/>
      <protection hidden="1"/>
    </xf>
    <xf numFmtId="0" fontId="12" fillId="4" borderId="26" xfId="0" applyFont="1" applyFill="1" applyBorder="1" applyAlignment="1">
      <alignment vertical="center" wrapText="1"/>
    </xf>
    <xf numFmtId="49" fontId="0" fillId="0" borderId="0" xfId="0" applyNumberFormat="1"/>
    <xf numFmtId="0" fontId="1" fillId="2" borderId="1" xfId="0" applyFont="1" applyFill="1" applyBorder="1" applyAlignment="1">
      <alignment horizontal="center" vertical="center" wrapText="1"/>
    </xf>
    <xf numFmtId="0" fontId="1" fillId="2" borderId="26" xfId="0" applyFont="1" applyFill="1" applyBorder="1" applyAlignment="1">
      <alignment horizontal="center" vertical="center" wrapText="1"/>
    </xf>
    <xf numFmtId="0" fontId="15" fillId="7" borderId="1" xfId="0" applyFont="1" applyFill="1" applyBorder="1"/>
    <xf numFmtId="49" fontId="5" fillId="7" borderId="1" xfId="0" applyNumberFormat="1" applyFont="1" applyFill="1" applyBorder="1" applyAlignment="1">
      <alignment horizontal="center" vertical="center"/>
    </xf>
    <xf numFmtId="49" fontId="0" fillId="0" borderId="1" xfId="0" applyNumberFormat="1" applyBorder="1"/>
    <xf numFmtId="0" fontId="46" fillId="16" borderId="21" xfId="0" applyFont="1" applyFill="1" applyBorder="1" applyAlignment="1">
      <alignment horizontal="left" vertical="center"/>
    </xf>
    <xf numFmtId="0" fontId="46" fillId="16" borderId="1" xfId="0" applyFont="1" applyFill="1" applyBorder="1" applyAlignment="1">
      <alignment horizontal="left" vertical="center"/>
    </xf>
    <xf numFmtId="0" fontId="46" fillId="16" borderId="22" xfId="0" applyFont="1" applyFill="1" applyBorder="1" applyAlignment="1">
      <alignment horizontal="left" vertical="center"/>
    </xf>
    <xf numFmtId="0" fontId="42" fillId="2" borderId="21" xfId="0" quotePrefix="1" applyFont="1" applyFill="1" applyBorder="1" applyAlignment="1">
      <alignment horizontal="left" vertical="top" wrapText="1"/>
    </xf>
    <xf numFmtId="0" fontId="42" fillId="2" borderId="1" xfId="0" applyFont="1" applyFill="1" applyBorder="1" applyAlignment="1">
      <alignment horizontal="left" vertical="top"/>
    </xf>
    <xf numFmtId="0" fontId="42" fillId="2" borderId="22" xfId="0" applyFont="1" applyFill="1" applyBorder="1" applyAlignment="1">
      <alignment horizontal="left" vertical="top"/>
    </xf>
    <xf numFmtId="0" fontId="42" fillId="2" borderId="21" xfId="0" applyFont="1" applyFill="1" applyBorder="1" applyAlignment="1">
      <alignment horizontal="left" vertical="top"/>
    </xf>
    <xf numFmtId="0" fontId="42" fillId="2" borderId="21" xfId="0" applyFont="1" applyFill="1" applyBorder="1" applyAlignment="1">
      <alignment horizontal="left" vertical="top" wrapText="1"/>
    </xf>
    <xf numFmtId="0" fontId="42" fillId="2" borderId="1" xfId="0" applyFont="1" applyFill="1" applyBorder="1" applyAlignment="1">
      <alignment horizontal="left" vertical="top" wrapText="1"/>
    </xf>
    <xf numFmtId="0" fontId="42" fillId="2" borderId="22" xfId="0" applyFont="1" applyFill="1" applyBorder="1" applyAlignment="1">
      <alignment horizontal="left" vertical="top" wrapText="1"/>
    </xf>
    <xf numFmtId="0" fontId="44" fillId="2" borderId="19" xfId="0" applyFont="1" applyFill="1" applyBorder="1" applyAlignment="1">
      <alignment vertical="center" wrapText="1"/>
    </xf>
    <xf numFmtId="0" fontId="44" fillId="2" borderId="24" xfId="0" applyFont="1" applyFill="1" applyBorder="1" applyAlignment="1">
      <alignment vertical="center" wrapText="1"/>
    </xf>
    <xf numFmtId="0" fontId="44" fillId="2" borderId="20" xfId="0" applyFont="1" applyFill="1" applyBorder="1" applyAlignment="1">
      <alignment vertical="center" wrapText="1"/>
    </xf>
    <xf numFmtId="0" fontId="44" fillId="2" borderId="21" xfId="0" applyFont="1" applyFill="1" applyBorder="1" applyAlignment="1">
      <alignment vertical="center" wrapText="1"/>
    </xf>
    <xf numFmtId="0" fontId="44" fillId="2" borderId="1" xfId="0" applyFont="1" applyFill="1" applyBorder="1" applyAlignment="1">
      <alignment vertical="center" wrapText="1"/>
    </xf>
    <xf numFmtId="0" fontId="44" fillId="2" borderId="22" xfId="0" applyFont="1" applyFill="1" applyBorder="1" applyAlignment="1">
      <alignment vertical="center" wrapText="1"/>
    </xf>
    <xf numFmtId="0" fontId="14" fillId="21" borderId="21" xfId="0" applyFont="1" applyFill="1" applyBorder="1" applyAlignment="1">
      <alignment horizontal="left" vertical="center"/>
    </xf>
    <xf numFmtId="0" fontId="14" fillId="21" borderId="1" xfId="0" applyFont="1" applyFill="1" applyBorder="1" applyAlignment="1">
      <alignment horizontal="left" vertical="center"/>
    </xf>
    <xf numFmtId="0" fontId="14" fillId="21" borderId="22" xfId="0" applyFont="1" applyFill="1" applyBorder="1" applyAlignment="1">
      <alignment horizontal="left" vertical="center"/>
    </xf>
    <xf numFmtId="0" fontId="42" fillId="11" borderId="21" xfId="0" quotePrefix="1" applyFont="1" applyFill="1" applyBorder="1" applyAlignment="1">
      <alignment horizontal="left" vertical="top" wrapText="1"/>
    </xf>
    <xf numFmtId="0" fontId="42" fillId="11" borderId="1" xfId="0" applyFont="1" applyFill="1" applyBorder="1" applyAlignment="1">
      <alignment horizontal="left" vertical="top"/>
    </xf>
    <xf numFmtId="0" fontId="42" fillId="11" borderId="22" xfId="0" applyFont="1" applyFill="1" applyBorder="1" applyAlignment="1">
      <alignment horizontal="left" vertical="top"/>
    </xf>
    <xf numFmtId="0" fontId="42" fillId="11" borderId="21" xfId="0" applyFont="1" applyFill="1" applyBorder="1" applyAlignment="1">
      <alignment horizontal="left" vertical="top"/>
    </xf>
    <xf numFmtId="0" fontId="5" fillId="2" borderId="16" xfId="0" applyFont="1" applyFill="1" applyBorder="1" applyAlignment="1">
      <alignment horizontal="left" vertical="center" wrapText="1"/>
    </xf>
    <xf numFmtId="0" fontId="3" fillId="2" borderId="54" xfId="0" applyFont="1" applyFill="1" applyBorder="1" applyAlignment="1">
      <alignment horizontal="left" vertical="center" wrapText="1"/>
    </xf>
    <xf numFmtId="0" fontId="3" fillId="2" borderId="55" xfId="0" applyFont="1" applyFill="1" applyBorder="1" applyAlignment="1">
      <alignment horizontal="left" vertical="center" wrapText="1"/>
    </xf>
    <xf numFmtId="0" fontId="3" fillId="2" borderId="18" xfId="0" applyFont="1" applyFill="1" applyBorder="1" applyAlignment="1">
      <alignment horizontal="left" vertical="center" wrapText="1"/>
    </xf>
    <xf numFmtId="0" fontId="3" fillId="2" borderId="2" xfId="0" applyFont="1" applyFill="1" applyBorder="1" applyAlignment="1">
      <alignment horizontal="left" vertical="center" wrapText="1"/>
    </xf>
    <xf numFmtId="0" fontId="3" fillId="2" borderId="56" xfId="0" applyFont="1" applyFill="1" applyBorder="1" applyAlignment="1">
      <alignment horizontal="left" vertical="center" wrapText="1"/>
    </xf>
    <xf numFmtId="0" fontId="42" fillId="20" borderId="21" xfId="0" applyFont="1" applyFill="1" applyBorder="1" applyAlignment="1">
      <alignment horizontal="center" vertical="center" textRotation="90"/>
    </xf>
    <xf numFmtId="0" fontId="42" fillId="2" borderId="27" xfId="0" applyFont="1" applyFill="1" applyBorder="1" applyAlignment="1">
      <alignment vertical="center" wrapText="1"/>
    </xf>
    <xf numFmtId="0" fontId="42" fillId="17" borderId="21" xfId="0" applyFont="1" applyFill="1" applyBorder="1" applyAlignment="1">
      <alignment horizontal="center" vertical="center" textRotation="90"/>
    </xf>
    <xf numFmtId="0" fontId="42" fillId="2" borderId="53" xfId="0" applyFont="1" applyFill="1" applyBorder="1" applyAlignment="1">
      <alignment vertical="center" wrapText="1"/>
    </xf>
    <xf numFmtId="0" fontId="42" fillId="18" borderId="21" xfId="0" applyFont="1" applyFill="1" applyBorder="1" applyAlignment="1">
      <alignment horizontal="center" vertical="center" textRotation="90"/>
    </xf>
    <xf numFmtId="0" fontId="42" fillId="19" borderId="30" xfId="0" applyFont="1" applyFill="1" applyBorder="1" applyAlignment="1">
      <alignment horizontal="center" vertical="center" textRotation="90"/>
    </xf>
    <xf numFmtId="0" fontId="42" fillId="19" borderId="21" xfId="0" applyFont="1" applyFill="1" applyBorder="1" applyAlignment="1">
      <alignment horizontal="center" vertical="center" textRotation="90"/>
    </xf>
    <xf numFmtId="0" fontId="0" fillId="2" borderId="14" xfId="0" applyFill="1" applyBorder="1" applyAlignment="1">
      <alignment horizontal="left"/>
    </xf>
    <xf numFmtId="0" fontId="0" fillId="2" borderId="15" xfId="0" applyFill="1" applyBorder="1" applyAlignment="1">
      <alignment horizontal="left"/>
    </xf>
    <xf numFmtId="0" fontId="42" fillId="18" borderId="21" xfId="0" applyFont="1" applyFill="1" applyBorder="1" applyAlignment="1">
      <alignment horizontal="center" vertical="center"/>
    </xf>
    <xf numFmtId="0" fontId="42" fillId="18" borderId="23" xfId="0" applyFont="1" applyFill="1" applyBorder="1" applyAlignment="1">
      <alignment horizontal="center" vertical="center"/>
    </xf>
    <xf numFmtId="0" fontId="42" fillId="19" borderId="30" xfId="0" applyFont="1" applyFill="1" applyBorder="1" applyAlignment="1">
      <alignment horizontal="center" vertical="center"/>
    </xf>
    <xf numFmtId="0" fontId="42" fillId="19" borderId="21" xfId="0" applyFont="1" applyFill="1" applyBorder="1" applyAlignment="1">
      <alignment horizontal="center" vertical="center"/>
    </xf>
    <xf numFmtId="0" fontId="42" fillId="19" borderId="23" xfId="0" applyFont="1" applyFill="1" applyBorder="1" applyAlignment="1">
      <alignment horizontal="center" vertical="center"/>
    </xf>
    <xf numFmtId="0" fontId="42" fillId="20" borderId="21" xfId="0" applyFont="1" applyFill="1" applyBorder="1" applyAlignment="1">
      <alignment horizontal="center" vertical="center"/>
    </xf>
    <xf numFmtId="0" fontId="42" fillId="20" borderId="23" xfId="0" applyFont="1" applyFill="1" applyBorder="1" applyAlignment="1">
      <alignment horizontal="center" vertical="center"/>
    </xf>
    <xf numFmtId="0" fontId="42" fillId="17" borderId="21" xfId="0" applyFont="1" applyFill="1" applyBorder="1" applyAlignment="1">
      <alignment horizontal="center" vertical="center"/>
    </xf>
    <xf numFmtId="0" fontId="42" fillId="17" borderId="23" xfId="0" applyFont="1" applyFill="1" applyBorder="1" applyAlignment="1">
      <alignment horizontal="center" vertical="center"/>
    </xf>
    <xf numFmtId="0" fontId="3" fillId="2" borderId="16" xfId="0" applyFont="1" applyFill="1" applyBorder="1" applyAlignment="1">
      <alignment horizontal="left" vertical="center" wrapText="1"/>
    </xf>
    <xf numFmtId="0" fontId="3" fillId="2" borderId="0" xfId="0" applyFont="1" applyFill="1" applyAlignment="1">
      <alignment horizontal="left"/>
    </xf>
    <xf numFmtId="164" fontId="3" fillId="2" borderId="1" xfId="1" applyFont="1" applyFill="1" applyBorder="1" applyAlignment="1">
      <alignment horizontal="left" vertical="center" wrapText="1"/>
    </xf>
    <xf numFmtId="0" fontId="31" fillId="10" borderId="3" xfId="0" applyFont="1" applyFill="1" applyBorder="1" applyAlignment="1">
      <alignment horizontal="left"/>
    </xf>
    <xf numFmtId="0" fontId="31" fillId="10" borderId="4" xfId="0" applyFont="1" applyFill="1" applyBorder="1" applyAlignment="1">
      <alignment horizontal="left"/>
    </xf>
    <xf numFmtId="0" fontId="31" fillId="10" borderId="5" xfId="0" applyFont="1" applyFill="1" applyBorder="1" applyAlignment="1">
      <alignment horizontal="left"/>
    </xf>
    <xf numFmtId="0" fontId="3" fillId="2" borderId="10" xfId="0" applyFont="1" applyFill="1" applyBorder="1" applyAlignment="1">
      <alignment horizontal="left" vertical="top" wrapText="1"/>
    </xf>
    <xf numFmtId="0" fontId="3" fillId="2" borderId="11" xfId="0" applyFont="1" applyFill="1" applyBorder="1" applyAlignment="1">
      <alignment horizontal="left" vertical="top" wrapText="1"/>
    </xf>
    <xf numFmtId="0" fontId="3" fillId="2" borderId="12" xfId="0" applyFont="1" applyFill="1" applyBorder="1" applyAlignment="1">
      <alignment horizontal="left" vertical="top" wrapText="1"/>
    </xf>
    <xf numFmtId="0" fontId="3" fillId="2" borderId="32" xfId="0" applyFont="1" applyFill="1" applyBorder="1" applyAlignment="1">
      <alignment horizontal="left" vertical="top" wrapText="1"/>
    </xf>
    <xf numFmtId="0" fontId="3" fillId="2" borderId="50" xfId="0" applyFont="1" applyFill="1" applyBorder="1" applyAlignment="1">
      <alignment horizontal="left" vertical="top" wrapText="1"/>
    </xf>
    <xf numFmtId="0" fontId="3" fillId="2" borderId="33" xfId="0" applyFont="1" applyFill="1" applyBorder="1" applyAlignment="1">
      <alignment horizontal="left" vertical="top" wrapText="1"/>
    </xf>
    <xf numFmtId="0" fontId="16" fillId="2" borderId="0" xfId="0" applyFont="1" applyFill="1" applyAlignment="1">
      <alignment horizontal="center" vertical="center" wrapText="1"/>
    </xf>
    <xf numFmtId="0" fontId="20" fillId="2" borderId="0" xfId="0" applyFont="1" applyFill="1" applyAlignment="1">
      <alignment horizontal="center" vertical="center" wrapText="1"/>
    </xf>
    <xf numFmtId="0" fontId="23" fillId="8" borderId="35" xfId="0" applyFont="1" applyFill="1" applyBorder="1" applyAlignment="1">
      <alignment horizontal="center" vertical="center" wrapText="1"/>
    </xf>
    <xf numFmtId="0" fontId="23" fillId="8" borderId="36" xfId="0" applyFont="1" applyFill="1" applyBorder="1" applyAlignment="1">
      <alignment horizontal="center" vertical="center" wrapText="1"/>
    </xf>
    <xf numFmtId="0" fontId="11" fillId="5" borderId="32" xfId="0" applyFont="1" applyFill="1" applyBorder="1" applyAlignment="1">
      <alignment horizontal="right" vertical="center"/>
    </xf>
    <xf numFmtId="0" fontId="11" fillId="5" borderId="33" xfId="0" applyFont="1" applyFill="1" applyBorder="1" applyAlignment="1">
      <alignment horizontal="right" vertical="center"/>
    </xf>
    <xf numFmtId="0" fontId="4" fillId="2" borderId="0" xfId="0" applyFont="1" applyFill="1" applyAlignment="1" applyProtection="1">
      <alignment horizontal="left" vertical="top" wrapText="1"/>
      <protection hidden="1"/>
    </xf>
    <xf numFmtId="0" fontId="3" fillId="2" borderId="13" xfId="0" applyFont="1" applyFill="1" applyBorder="1" applyAlignment="1" applyProtection="1">
      <alignment horizontal="right" vertical="top"/>
      <protection locked="0"/>
    </xf>
    <xf numFmtId="0" fontId="3" fillId="2" borderId="14" xfId="0" applyFont="1" applyFill="1" applyBorder="1" applyAlignment="1" applyProtection="1">
      <alignment horizontal="right" vertical="top"/>
      <protection locked="0"/>
    </xf>
    <xf numFmtId="0" fontId="3" fillId="2" borderId="15" xfId="0" applyFont="1" applyFill="1" applyBorder="1" applyAlignment="1" applyProtection="1">
      <alignment horizontal="right" vertical="top"/>
      <protection locked="0"/>
    </xf>
    <xf numFmtId="0" fontId="3" fillId="2" borderId="13" xfId="0" applyFont="1" applyFill="1" applyBorder="1" applyAlignment="1" applyProtection="1">
      <alignment horizontal="left" vertical="top"/>
      <protection locked="0"/>
    </xf>
    <xf numFmtId="0" fontId="3" fillId="2" borderId="14" xfId="0" applyFont="1" applyFill="1" applyBorder="1" applyAlignment="1" applyProtection="1">
      <alignment horizontal="left" vertical="top"/>
      <protection locked="0"/>
    </xf>
    <xf numFmtId="0" fontId="3" fillId="2" borderId="15" xfId="0" applyFont="1" applyFill="1" applyBorder="1" applyAlignment="1" applyProtection="1">
      <alignment horizontal="left" vertical="top"/>
      <protection locked="0"/>
    </xf>
    <xf numFmtId="0" fontId="0" fillId="2" borderId="13" xfId="0" applyFill="1" applyBorder="1" applyAlignment="1">
      <alignment horizontal="left" vertical="top"/>
    </xf>
    <xf numFmtId="0" fontId="0" fillId="2" borderId="14" xfId="0" applyFill="1" applyBorder="1" applyAlignment="1">
      <alignment horizontal="left" vertical="top"/>
    </xf>
    <xf numFmtId="0" fontId="0" fillId="2" borderId="15" xfId="0" applyFill="1" applyBorder="1" applyAlignment="1">
      <alignment horizontal="left" vertical="top"/>
    </xf>
    <xf numFmtId="0" fontId="0" fillId="2" borderId="13" xfId="0" applyFill="1" applyBorder="1" applyAlignment="1">
      <alignment horizontal="left" vertical="top" wrapText="1"/>
    </xf>
    <xf numFmtId="0" fontId="0" fillId="2" borderId="14" xfId="0" applyFill="1" applyBorder="1" applyAlignment="1">
      <alignment horizontal="left" vertical="top" wrapText="1"/>
    </xf>
    <xf numFmtId="0" fontId="0" fillId="2" borderId="15" xfId="0" applyFill="1" applyBorder="1" applyAlignment="1">
      <alignment horizontal="left" vertical="top" wrapText="1"/>
    </xf>
    <xf numFmtId="0" fontId="0" fillId="0" borderId="13" xfId="0" applyBorder="1" applyAlignment="1">
      <alignment horizontal="left" vertical="top" wrapText="1"/>
    </xf>
    <xf numFmtId="0" fontId="0" fillId="0" borderId="14" xfId="0" applyBorder="1" applyAlignment="1">
      <alignment horizontal="left" vertical="top" wrapText="1"/>
    </xf>
    <xf numFmtId="0" fontId="0" fillId="0" borderId="15" xfId="0" applyBorder="1" applyAlignment="1">
      <alignment horizontal="left" vertical="top" wrapText="1"/>
    </xf>
    <xf numFmtId="0" fontId="15" fillId="5" borderId="1" xfId="0" applyFont="1" applyFill="1" applyBorder="1" applyAlignment="1">
      <alignment horizontal="left"/>
    </xf>
    <xf numFmtId="0" fontId="15" fillId="5" borderId="1" xfId="0" applyFont="1" applyFill="1" applyBorder="1" applyAlignment="1">
      <alignment horizontal="center" vertical="top"/>
    </xf>
    <xf numFmtId="2" fontId="0" fillId="2" borderId="1" xfId="0" applyNumberFormat="1" applyFill="1" applyBorder="1" applyAlignment="1">
      <alignment horizontal="center" vertical="top"/>
    </xf>
    <xf numFmtId="0" fontId="0" fillId="2" borderId="1" xfId="0" applyFill="1" applyBorder="1" applyAlignment="1">
      <alignment horizontal="left" vertical="top"/>
    </xf>
    <xf numFmtId="0" fontId="0" fillId="2" borderId="1" xfId="0" applyFill="1" applyBorder="1" applyAlignment="1">
      <alignment horizontal="left" vertical="top" wrapText="1"/>
    </xf>
    <xf numFmtId="0" fontId="0" fillId="2" borderId="1" xfId="0" applyFill="1" applyBorder="1" applyAlignment="1">
      <alignment vertical="top"/>
    </xf>
  </cellXfs>
  <cellStyles count="6">
    <cellStyle name="Eingabe" xfId="2" builtinId="20"/>
    <cellStyle name="Link" xfId="4" builtinId="8"/>
    <cellStyle name="Prozent" xfId="3" builtinId="5"/>
    <cellStyle name="Standard" xfId="0" builtinId="0"/>
    <cellStyle name="Standard 2" xfId="5" xr:uid="{84330D08-9278-4418-921D-F7F9ED8700C0}"/>
    <cellStyle name="Währung" xfId="1" builtinId="4"/>
  </cellStyles>
  <dxfs count="26">
    <dxf>
      <font>
        <color theme="0"/>
      </font>
      <fill>
        <patternFill>
          <bgColor rgb="FFFF0000"/>
        </patternFill>
      </fill>
    </dxf>
    <dxf>
      <font>
        <color theme="0"/>
      </font>
      <fill>
        <patternFill>
          <bgColor rgb="FFFF0000"/>
        </patternFill>
      </fill>
    </dxf>
    <dxf>
      <font>
        <b val="0"/>
        <i val="0"/>
        <color auto="1"/>
      </font>
      <fill>
        <patternFill>
          <bgColor rgb="FFFF0000"/>
        </patternFill>
      </fill>
      <border>
        <left/>
        <right/>
        <top/>
        <bottom/>
        <vertical/>
        <horizontal/>
      </border>
    </dxf>
    <dxf>
      <font>
        <b val="0"/>
        <i val="0"/>
        <color auto="1"/>
      </font>
      <fill>
        <patternFill>
          <bgColor rgb="FF00B050"/>
        </patternFill>
      </fill>
      <border>
        <left/>
        <right/>
        <top/>
        <bottom/>
        <vertical/>
        <horizontal/>
      </border>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ill>
        <patternFill>
          <bgColor rgb="FFFF5050"/>
        </patternFill>
      </fill>
    </dxf>
    <dxf>
      <fill>
        <patternFill>
          <bgColor rgb="FFFF5050"/>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s>
  <tableStyles count="0" defaultTableStyle="TableStyleMedium2" defaultPivotStyle="PivotStyleLight16"/>
  <colors>
    <mruColors>
      <color rgb="FF1964FF"/>
      <color rgb="FFFF5050"/>
      <color rgb="FFC0E399"/>
      <color rgb="FFFF9B9B"/>
      <color rgb="FF28D296"/>
      <color rgb="FFFF5041"/>
      <color rgb="FFFDD6B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7</xdr:col>
      <xdr:colOff>1633496</xdr:colOff>
      <xdr:row>1</xdr:row>
      <xdr:rowOff>132522</xdr:rowOff>
    </xdr:from>
    <xdr:to>
      <xdr:col>7</xdr:col>
      <xdr:colOff>3055972</xdr:colOff>
      <xdr:row>3</xdr:row>
      <xdr:rowOff>97143</xdr:rowOff>
    </xdr:to>
    <xdr:pic>
      <xdr:nvPicPr>
        <xdr:cNvPr id="10" name="Grafik 9">
          <a:extLst>
            <a:ext uri="{FF2B5EF4-FFF2-40B4-BE49-F238E27FC236}">
              <a16:creationId xmlns:a16="http://schemas.microsoft.com/office/drawing/2014/main" id="{BB8B7BC2-E5DB-41B3-8D8D-0DBBAE0CF73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077714" y="297168"/>
          <a:ext cx="1324519" cy="3238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235685</xdr:colOff>
      <xdr:row>2</xdr:row>
      <xdr:rowOff>277398</xdr:rowOff>
    </xdr:from>
    <xdr:to>
      <xdr:col>0</xdr:col>
      <xdr:colOff>2445446</xdr:colOff>
      <xdr:row>2</xdr:row>
      <xdr:rowOff>906885</xdr:rowOff>
    </xdr:to>
    <xdr:pic>
      <xdr:nvPicPr>
        <xdr:cNvPr id="2" name="Grafik 1">
          <a:extLst>
            <a:ext uri="{FF2B5EF4-FFF2-40B4-BE49-F238E27FC236}">
              <a16:creationId xmlns:a16="http://schemas.microsoft.com/office/drawing/2014/main" id="{15B0629B-F8C5-F6A5-21F4-1C28D7C1C313}"/>
            </a:ext>
          </a:extLst>
        </xdr:cNvPr>
        <xdr:cNvPicPr>
          <a:picLocks noChangeAspect="1"/>
        </xdr:cNvPicPr>
      </xdr:nvPicPr>
      <xdr:blipFill>
        <a:blip xmlns:r="http://schemas.openxmlformats.org/officeDocument/2006/relationships" r:embed="rId1"/>
        <a:stretch>
          <a:fillRect/>
        </a:stretch>
      </xdr:blipFill>
      <xdr:spPr>
        <a:xfrm>
          <a:off x="235685" y="3973098"/>
          <a:ext cx="2211122" cy="628126"/>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6CF0F0-C3A9-45EA-A7C6-114996FC903D}">
  <sheetPr>
    <tabColor theme="2"/>
  </sheetPr>
  <dimension ref="A1:L31"/>
  <sheetViews>
    <sheetView tabSelected="1" zoomScale="115" zoomScaleNormal="115" workbookViewId="0"/>
  </sheetViews>
  <sheetFormatPr defaultColWidth="12.5703125" defaultRowHeight="13.15"/>
  <cols>
    <col min="1" max="1" width="1.85546875" style="214" customWidth="1"/>
    <col min="2" max="7" width="12.5703125" style="214"/>
    <col min="8" max="8" width="61.85546875" style="214" customWidth="1"/>
    <col min="9" max="16384" width="12.5703125" style="214"/>
  </cols>
  <sheetData>
    <row r="1" spans="1:12" ht="13.9" thickBot="1">
      <c r="A1" s="212"/>
      <c r="B1" s="213"/>
      <c r="C1" s="213"/>
      <c r="D1" s="213"/>
      <c r="E1" s="213"/>
      <c r="F1" s="212"/>
      <c r="G1" s="212"/>
      <c r="H1" s="212"/>
    </row>
    <row r="2" spans="1:12">
      <c r="A2" s="212"/>
      <c r="B2" s="277" t="s">
        <v>0</v>
      </c>
      <c r="C2" s="278"/>
      <c r="D2" s="278"/>
      <c r="E2" s="278"/>
      <c r="F2" s="278"/>
      <c r="G2" s="278"/>
      <c r="H2" s="279"/>
    </row>
    <row r="3" spans="1:12">
      <c r="A3" s="212"/>
      <c r="B3" s="280"/>
      <c r="C3" s="281"/>
      <c r="D3" s="281"/>
      <c r="E3" s="281"/>
      <c r="F3" s="281"/>
      <c r="G3" s="281"/>
      <c r="H3" s="282"/>
    </row>
    <row r="4" spans="1:12">
      <c r="A4" s="215"/>
      <c r="B4" s="280"/>
      <c r="C4" s="281"/>
      <c r="D4" s="281"/>
      <c r="E4" s="281"/>
      <c r="F4" s="281"/>
      <c r="G4" s="281"/>
      <c r="H4" s="282"/>
    </row>
    <row r="5" spans="1:12" ht="13.9">
      <c r="A5" s="215"/>
      <c r="B5" s="283" t="s">
        <v>1</v>
      </c>
      <c r="C5" s="284"/>
      <c r="D5" s="284"/>
      <c r="E5" s="284"/>
      <c r="F5" s="284"/>
      <c r="G5" s="284"/>
      <c r="H5" s="285"/>
    </row>
    <row r="6" spans="1:12">
      <c r="A6" s="215"/>
      <c r="B6" s="267" t="s">
        <v>2</v>
      </c>
      <c r="C6" s="268"/>
      <c r="D6" s="268"/>
      <c r="E6" s="268"/>
      <c r="F6" s="268"/>
      <c r="G6" s="268"/>
      <c r="H6" s="269"/>
    </row>
    <row r="7" spans="1:12" ht="14.45">
      <c r="A7" s="215"/>
      <c r="B7" s="267"/>
      <c r="C7" s="268"/>
      <c r="D7" s="268"/>
      <c r="E7" s="268"/>
      <c r="F7" s="268"/>
      <c r="G7" s="268"/>
      <c r="H7" s="269"/>
      <c r="L7" s="216"/>
    </row>
    <row r="8" spans="1:12" ht="14.45">
      <c r="A8" s="215"/>
      <c r="B8" s="286" t="s">
        <v>3</v>
      </c>
      <c r="C8" s="287"/>
      <c r="D8" s="287"/>
      <c r="E8" s="287"/>
      <c r="F8" s="287"/>
      <c r="G8" s="287"/>
      <c r="H8" s="288"/>
      <c r="L8" s="216"/>
    </row>
    <row r="9" spans="1:12">
      <c r="A9" s="215"/>
      <c r="B9" s="289"/>
      <c r="C9" s="287"/>
      <c r="D9" s="287"/>
      <c r="E9" s="287"/>
      <c r="F9" s="287"/>
      <c r="G9" s="287"/>
      <c r="H9" s="288"/>
    </row>
    <row r="10" spans="1:12">
      <c r="A10" s="215"/>
      <c r="B10" s="289"/>
      <c r="C10" s="287"/>
      <c r="D10" s="287"/>
      <c r="E10" s="287"/>
      <c r="F10" s="287"/>
      <c r="G10" s="287"/>
      <c r="H10" s="288"/>
    </row>
    <row r="11" spans="1:12">
      <c r="A11" s="215"/>
      <c r="B11" s="289"/>
      <c r="C11" s="287"/>
      <c r="D11" s="287"/>
      <c r="E11" s="287"/>
      <c r="F11" s="287"/>
      <c r="G11" s="287"/>
      <c r="H11" s="288"/>
    </row>
    <row r="12" spans="1:12">
      <c r="A12" s="215"/>
      <c r="B12" s="289"/>
      <c r="C12" s="287"/>
      <c r="D12" s="287"/>
      <c r="E12" s="287"/>
      <c r="F12" s="287"/>
      <c r="G12" s="287"/>
      <c r="H12" s="288"/>
    </row>
    <row r="13" spans="1:12" ht="51.95" customHeight="1">
      <c r="A13" s="215"/>
      <c r="B13" s="289"/>
      <c r="C13" s="287"/>
      <c r="D13" s="287"/>
      <c r="E13" s="287"/>
      <c r="F13" s="287"/>
      <c r="G13" s="287"/>
      <c r="H13" s="288"/>
    </row>
    <row r="14" spans="1:12" ht="22.9">
      <c r="A14" s="212"/>
      <c r="B14" s="217"/>
      <c r="C14" s="218"/>
      <c r="D14" s="218"/>
      <c r="E14" s="218"/>
      <c r="F14" s="219"/>
      <c r="G14" s="219"/>
      <c r="H14" s="220"/>
    </row>
    <row r="15" spans="1:12" ht="22.9">
      <c r="A15" s="212"/>
      <c r="B15" s="217" t="s">
        <v>4</v>
      </c>
      <c r="C15" s="218"/>
      <c r="D15" s="218"/>
      <c r="E15" s="218"/>
      <c r="F15" s="219"/>
      <c r="G15" s="219"/>
      <c r="H15" s="220"/>
    </row>
    <row r="16" spans="1:12">
      <c r="A16" s="215"/>
      <c r="B16" s="267" t="s">
        <v>5</v>
      </c>
      <c r="C16" s="268"/>
      <c r="D16" s="268"/>
      <c r="E16" s="268"/>
      <c r="F16" s="268"/>
      <c r="G16" s="268"/>
      <c r="H16" s="269"/>
    </row>
    <row r="17" spans="1:9">
      <c r="A17" s="215"/>
      <c r="B17" s="267"/>
      <c r="C17" s="268"/>
      <c r="D17" s="268"/>
      <c r="E17" s="268"/>
      <c r="F17" s="268"/>
      <c r="G17" s="268"/>
      <c r="H17" s="269"/>
    </row>
    <row r="18" spans="1:9" ht="17.649999999999999" customHeight="1">
      <c r="A18" s="215"/>
      <c r="B18" s="270" t="s">
        <v>6</v>
      </c>
      <c r="C18" s="271"/>
      <c r="D18" s="271"/>
      <c r="E18" s="271"/>
      <c r="F18" s="271"/>
      <c r="G18" s="271"/>
      <c r="H18" s="272"/>
    </row>
    <row r="19" spans="1:9">
      <c r="A19" s="215"/>
      <c r="B19" s="273"/>
      <c r="C19" s="271"/>
      <c r="D19" s="271"/>
      <c r="E19" s="271"/>
      <c r="F19" s="271"/>
      <c r="G19" s="271"/>
      <c r="H19" s="272"/>
    </row>
    <row r="20" spans="1:9">
      <c r="A20" s="215"/>
      <c r="B20" s="273"/>
      <c r="C20" s="271"/>
      <c r="D20" s="271"/>
      <c r="E20" s="271"/>
      <c r="F20" s="271"/>
      <c r="G20" s="271"/>
      <c r="H20" s="272"/>
    </row>
    <row r="21" spans="1:9">
      <c r="A21" s="215"/>
      <c r="B21" s="273"/>
      <c r="C21" s="271"/>
      <c r="D21" s="271"/>
      <c r="E21" s="271"/>
      <c r="F21" s="271"/>
      <c r="G21" s="271"/>
      <c r="H21" s="272"/>
    </row>
    <row r="22" spans="1:9" ht="14.45">
      <c r="A22" s="215"/>
      <c r="B22" s="273"/>
      <c r="C22" s="271"/>
      <c r="D22" s="271"/>
      <c r="E22" s="271"/>
      <c r="F22" s="271"/>
      <c r="G22" s="271"/>
      <c r="H22" s="272"/>
      <c r="I22" s="216"/>
    </row>
    <row r="23" spans="1:9" ht="128.65" customHeight="1">
      <c r="A23" s="215"/>
      <c r="B23" s="273"/>
      <c r="C23" s="271"/>
      <c r="D23" s="271"/>
      <c r="E23" s="271"/>
      <c r="F23" s="271"/>
      <c r="G23" s="271"/>
      <c r="H23" s="272"/>
    </row>
    <row r="24" spans="1:9" ht="22.9">
      <c r="A24" s="212"/>
      <c r="B24" s="217"/>
      <c r="C24" s="218"/>
      <c r="D24" s="218"/>
      <c r="E24" s="218"/>
      <c r="F24" s="219"/>
      <c r="G24" s="219"/>
      <c r="H24" s="220"/>
    </row>
    <row r="25" spans="1:9">
      <c r="A25" s="215"/>
      <c r="B25" s="267" t="s">
        <v>7</v>
      </c>
      <c r="C25" s="268"/>
      <c r="D25" s="268"/>
      <c r="E25" s="268"/>
      <c r="F25" s="268"/>
      <c r="G25" s="268"/>
      <c r="H25" s="269"/>
    </row>
    <row r="26" spans="1:9">
      <c r="A26" s="215"/>
      <c r="B26" s="267"/>
      <c r="C26" s="268"/>
      <c r="D26" s="268"/>
      <c r="E26" s="268"/>
      <c r="F26" s="268"/>
      <c r="G26" s="268"/>
      <c r="H26" s="269"/>
    </row>
    <row r="27" spans="1:9">
      <c r="A27" s="215"/>
      <c r="B27" s="274" t="s">
        <v>8</v>
      </c>
      <c r="C27" s="275"/>
      <c r="D27" s="275"/>
      <c r="E27" s="275"/>
      <c r="F27" s="275"/>
      <c r="G27" s="275"/>
      <c r="H27" s="276"/>
    </row>
    <row r="28" spans="1:9">
      <c r="A28" s="215"/>
      <c r="B28" s="274"/>
      <c r="C28" s="275"/>
      <c r="D28" s="275"/>
      <c r="E28" s="275"/>
      <c r="F28" s="275"/>
      <c r="G28" s="275"/>
      <c r="H28" s="276"/>
    </row>
    <row r="29" spans="1:9">
      <c r="A29" s="215"/>
      <c r="B29" s="274"/>
      <c r="C29" s="275"/>
      <c r="D29" s="275"/>
      <c r="E29" s="275"/>
      <c r="F29" s="275"/>
      <c r="G29" s="275"/>
      <c r="H29" s="276"/>
    </row>
    <row r="30" spans="1:9">
      <c r="A30" s="215"/>
      <c r="B30" s="274"/>
      <c r="C30" s="275"/>
      <c r="D30" s="275"/>
      <c r="E30" s="275"/>
      <c r="F30" s="275"/>
      <c r="G30" s="275"/>
      <c r="H30" s="276"/>
    </row>
    <row r="31" spans="1:9" ht="28.7" customHeight="1">
      <c r="B31" s="217"/>
      <c r="C31" s="218"/>
      <c r="D31" s="218"/>
      <c r="E31" s="218"/>
      <c r="F31" s="219"/>
      <c r="G31" s="219"/>
      <c r="H31" s="220"/>
    </row>
  </sheetData>
  <mergeCells count="8">
    <mergeCell ref="B16:H17"/>
    <mergeCell ref="B18:H23"/>
    <mergeCell ref="B25:H26"/>
    <mergeCell ref="B27:H30"/>
    <mergeCell ref="B2:H4"/>
    <mergeCell ref="B5:H5"/>
    <mergeCell ref="B6:H7"/>
    <mergeCell ref="B8:H13"/>
  </mergeCells>
  <pageMargins left="0.7" right="0.7" top="0.78740157499999996" bottom="0.78740157499999996"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B050"/>
  </sheetPr>
  <dimension ref="A1:AE39"/>
  <sheetViews>
    <sheetView zoomScaleNormal="100" workbookViewId="0"/>
  </sheetViews>
  <sheetFormatPr defaultColWidth="11.42578125" defaultRowHeight="14.45"/>
  <cols>
    <col min="1" max="1" width="1.7109375" customWidth="1"/>
    <col min="2" max="2" width="2.28515625" customWidth="1"/>
    <col min="3" max="3" width="24.28515625" customWidth="1"/>
    <col min="4" max="4" width="2.7109375" customWidth="1"/>
    <col min="5" max="5" width="8.5703125" customWidth="1"/>
    <col min="6" max="6" width="2.7109375" customWidth="1"/>
    <col min="7" max="7" width="13.7109375" customWidth="1"/>
    <col min="8" max="8" width="2.7109375" customWidth="1"/>
    <col min="9" max="9" width="13.7109375" customWidth="1"/>
    <col min="10" max="10" width="2.7109375" customWidth="1"/>
    <col min="11" max="11" width="13.7109375" customWidth="1"/>
    <col min="12" max="12" width="2.7109375" customWidth="1"/>
    <col min="13" max="13" width="13.7109375" customWidth="1"/>
    <col min="14" max="14" width="2.7109375" customWidth="1"/>
    <col min="15" max="15" width="13.7109375" customWidth="1"/>
    <col min="16" max="16" width="2.7109375" customWidth="1"/>
    <col min="17" max="17" width="1.28515625" customWidth="1"/>
    <col min="18" max="18" width="2.7109375" customWidth="1"/>
    <col min="19" max="19" width="17.7109375" customWidth="1"/>
    <col min="20" max="20" width="2.7109375" customWidth="1"/>
    <col min="21" max="21" width="17.7109375" customWidth="1"/>
    <col min="22" max="22" width="2.7109375" customWidth="1"/>
    <col min="23" max="23" width="17.7109375" customWidth="1"/>
    <col min="24" max="24" width="10" customWidth="1"/>
    <col min="25" max="25" width="3.7109375" customWidth="1"/>
  </cols>
  <sheetData>
    <row r="1" spans="1:25" ht="6.75" customHeight="1" thickBot="1">
      <c r="A1" s="2"/>
      <c r="B1" s="2"/>
      <c r="C1" s="2"/>
      <c r="D1" s="2"/>
      <c r="E1" s="2"/>
      <c r="F1" s="2"/>
      <c r="G1" s="2"/>
      <c r="H1" s="2"/>
      <c r="I1" s="2"/>
      <c r="J1" s="2"/>
      <c r="K1" s="2"/>
      <c r="L1" s="2"/>
      <c r="M1" s="2"/>
      <c r="N1" s="2"/>
      <c r="O1" s="2"/>
      <c r="P1" s="2"/>
      <c r="Q1" s="2"/>
      <c r="R1" s="2"/>
      <c r="S1" s="2"/>
      <c r="T1" s="2"/>
      <c r="U1" s="2"/>
      <c r="V1" s="2"/>
      <c r="W1" s="2"/>
      <c r="X1" s="2"/>
      <c r="Y1" s="2"/>
    </row>
    <row r="2" spans="1:25" ht="8.25" customHeight="1">
      <c r="A2" s="2"/>
      <c r="B2" s="3"/>
      <c r="C2" s="4"/>
      <c r="D2" s="4"/>
      <c r="E2" s="4"/>
      <c r="F2" s="4"/>
      <c r="G2" s="4"/>
      <c r="H2" s="4"/>
      <c r="I2" s="4"/>
      <c r="J2" s="4"/>
      <c r="K2" s="4"/>
      <c r="L2" s="4"/>
      <c r="M2" s="4"/>
      <c r="N2" s="4"/>
      <c r="O2" s="4"/>
      <c r="P2" s="4"/>
      <c r="Q2" s="4"/>
      <c r="R2" s="4"/>
      <c r="S2" s="4"/>
      <c r="T2" s="4"/>
      <c r="U2" s="4"/>
      <c r="V2" s="4"/>
      <c r="W2" s="4"/>
      <c r="X2" s="5"/>
      <c r="Y2" s="2"/>
    </row>
    <row r="3" spans="1:25" ht="27.75" customHeight="1">
      <c r="A3" s="2"/>
      <c r="B3" s="6"/>
      <c r="C3" s="22" t="s">
        <v>265</v>
      </c>
      <c r="D3" s="22"/>
      <c r="E3" s="19"/>
      <c r="F3" s="19"/>
      <c r="G3" s="19"/>
      <c r="H3" s="19"/>
      <c r="I3" s="19"/>
      <c r="J3" s="19"/>
      <c r="K3" s="19"/>
      <c r="L3" s="7"/>
      <c r="M3" s="7"/>
      <c r="N3" s="7"/>
      <c r="O3" s="7"/>
      <c r="P3" s="7"/>
      <c r="Q3" s="7"/>
      <c r="R3" s="7"/>
      <c r="S3" s="7"/>
      <c r="T3" s="7"/>
      <c r="U3" s="7"/>
      <c r="V3" s="7"/>
      <c r="W3" s="7"/>
      <c r="X3" s="8"/>
      <c r="Y3" s="2"/>
    </row>
    <row r="4" spans="1:25" ht="16.5" customHeight="1">
      <c r="A4" s="2"/>
      <c r="B4" s="6"/>
      <c r="C4" s="23"/>
      <c r="D4" s="23"/>
      <c r="E4" s="14"/>
      <c r="F4" s="14"/>
      <c r="G4" s="14"/>
      <c r="H4" s="14"/>
      <c r="I4" s="14"/>
      <c r="J4" s="14"/>
      <c r="K4" s="14"/>
      <c r="L4" s="7"/>
      <c r="M4" s="7"/>
      <c r="N4" s="7"/>
      <c r="O4" s="7"/>
      <c r="P4" s="7"/>
      <c r="Q4" s="7"/>
      <c r="R4" s="7"/>
      <c r="S4" s="7"/>
      <c r="T4" s="7"/>
      <c r="U4" s="7"/>
      <c r="V4" s="7"/>
      <c r="W4" s="7"/>
      <c r="X4" s="8"/>
      <c r="Y4" s="2"/>
    </row>
    <row r="5" spans="1:25" ht="6.75" customHeight="1">
      <c r="A5" s="2"/>
      <c r="B5" s="6"/>
      <c r="C5" s="7"/>
      <c r="D5" s="7"/>
      <c r="E5" s="7"/>
      <c r="F5" s="7"/>
      <c r="G5" s="7"/>
      <c r="H5" s="7"/>
      <c r="I5" s="7"/>
      <c r="J5" s="7"/>
      <c r="K5" s="7"/>
      <c r="L5" s="7"/>
      <c r="M5" s="7"/>
      <c r="N5" s="7"/>
      <c r="O5" s="7"/>
      <c r="P5" s="7"/>
      <c r="Q5" s="7"/>
      <c r="R5" s="7"/>
      <c r="S5" s="7"/>
      <c r="T5" s="7"/>
      <c r="U5" s="7"/>
      <c r="V5" s="7"/>
      <c r="W5" s="7"/>
      <c r="X5" s="8"/>
      <c r="Y5" s="2"/>
    </row>
    <row r="6" spans="1:25" ht="18" customHeight="1">
      <c r="A6" s="2"/>
      <c r="B6" s="20"/>
      <c r="C6" s="9" t="s">
        <v>266</v>
      </c>
      <c r="D6" s="9"/>
      <c r="E6" s="333"/>
      <c r="F6" s="334"/>
      <c r="G6" s="334"/>
      <c r="H6" s="334"/>
      <c r="I6" s="334"/>
      <c r="J6" s="334"/>
      <c r="K6" s="334"/>
      <c r="L6" s="334"/>
      <c r="M6" s="335"/>
      <c r="N6" s="25"/>
      <c r="O6" s="25"/>
      <c r="P6" s="25"/>
      <c r="Q6" s="25"/>
      <c r="R6" s="25"/>
      <c r="S6" s="25"/>
      <c r="T6" s="25"/>
      <c r="U6" s="25"/>
      <c r="V6" s="25"/>
      <c r="W6" s="25"/>
      <c r="X6" s="8"/>
      <c r="Y6" s="2"/>
    </row>
    <row r="7" spans="1:25" ht="5.25" customHeight="1">
      <c r="A7" s="2"/>
      <c r="B7" s="20"/>
      <c r="C7" s="9"/>
      <c r="D7" s="9"/>
      <c r="E7" s="25"/>
      <c r="F7" s="25"/>
      <c r="G7" s="25"/>
      <c r="H7" s="25"/>
      <c r="I7" s="25"/>
      <c r="J7" s="25"/>
      <c r="K7" s="25"/>
      <c r="L7" s="24"/>
      <c r="M7" s="24"/>
      <c r="N7" s="24"/>
      <c r="O7" s="24"/>
      <c r="P7" s="24"/>
      <c r="Q7" s="24"/>
      <c r="R7" s="24"/>
      <c r="S7" s="24"/>
      <c r="T7" s="24"/>
      <c r="U7" s="24"/>
      <c r="V7" s="24"/>
      <c r="W7" s="24"/>
      <c r="X7" s="8"/>
      <c r="Y7" s="2"/>
    </row>
    <row r="8" spans="1:25" ht="18" customHeight="1">
      <c r="A8" s="2"/>
      <c r="B8" s="21"/>
      <c r="C8" s="9" t="s">
        <v>267</v>
      </c>
      <c r="D8" s="9"/>
      <c r="E8" s="336"/>
      <c r="F8" s="337"/>
      <c r="G8" s="337"/>
      <c r="H8" s="337"/>
      <c r="I8" s="337"/>
      <c r="J8" s="337"/>
      <c r="K8" s="337"/>
      <c r="L8" s="337"/>
      <c r="M8" s="338"/>
      <c r="N8" s="25"/>
      <c r="O8" s="25"/>
      <c r="P8" s="25"/>
      <c r="Q8" s="25"/>
      <c r="R8" s="25"/>
      <c r="S8" s="25"/>
      <c r="T8" s="25"/>
      <c r="U8" s="25"/>
      <c r="V8" s="25"/>
      <c r="W8" s="25"/>
      <c r="X8" s="8"/>
      <c r="Y8" s="2"/>
    </row>
    <row r="9" spans="1:25" ht="3.75" customHeight="1">
      <c r="A9" s="2"/>
      <c r="B9" s="20"/>
      <c r="C9" s="9"/>
      <c r="D9" s="9"/>
      <c r="E9" s="25"/>
      <c r="F9" s="25"/>
      <c r="G9" s="25"/>
      <c r="H9" s="25"/>
      <c r="I9" s="25"/>
      <c r="J9" s="25"/>
      <c r="K9" s="25"/>
      <c r="L9" s="24"/>
      <c r="M9" s="24"/>
      <c r="N9" s="24"/>
      <c r="O9" s="24"/>
      <c r="P9" s="24"/>
      <c r="Q9" s="24"/>
      <c r="R9" s="24"/>
      <c r="S9" s="24"/>
      <c r="T9" s="24"/>
      <c r="U9" s="24"/>
      <c r="V9" s="24"/>
      <c r="W9" s="24"/>
      <c r="X9" s="8"/>
      <c r="Y9" s="2"/>
    </row>
    <row r="10" spans="1:25" ht="18" customHeight="1">
      <c r="A10" s="2"/>
      <c r="B10" s="21"/>
      <c r="C10" s="9" t="s">
        <v>268</v>
      </c>
      <c r="D10" s="9"/>
      <c r="E10" s="336"/>
      <c r="F10" s="337"/>
      <c r="G10" s="337"/>
      <c r="H10" s="337"/>
      <c r="I10" s="337"/>
      <c r="J10" s="337"/>
      <c r="K10" s="337"/>
      <c r="L10" s="337"/>
      <c r="M10" s="338"/>
      <c r="N10" s="25"/>
      <c r="O10" s="25"/>
      <c r="P10" s="25"/>
      <c r="Q10" s="25"/>
      <c r="R10" s="25"/>
      <c r="S10" s="25"/>
      <c r="T10" s="25"/>
      <c r="U10" s="25"/>
      <c r="V10" s="25"/>
      <c r="W10" s="25"/>
      <c r="X10" s="8"/>
      <c r="Y10" s="2"/>
    </row>
    <row r="11" spans="1:25" ht="3.75" customHeight="1">
      <c r="A11" s="2"/>
      <c r="B11" s="20"/>
      <c r="C11" s="9"/>
      <c r="D11" s="9"/>
      <c r="E11" s="25"/>
      <c r="F11" s="25"/>
      <c r="G11" s="25"/>
      <c r="H11" s="25"/>
      <c r="I11" s="25"/>
      <c r="J11" s="25"/>
      <c r="K11" s="25"/>
      <c r="L11" s="15"/>
      <c r="M11" s="15"/>
      <c r="N11" s="15"/>
      <c r="O11" s="15"/>
      <c r="P11" s="15"/>
      <c r="Q11" s="15"/>
      <c r="R11" s="15"/>
      <c r="S11" s="15"/>
      <c r="T11" s="15"/>
      <c r="U11" s="15"/>
      <c r="V11" s="15"/>
      <c r="W11" s="15"/>
      <c r="X11" s="8"/>
      <c r="Y11" s="2"/>
    </row>
    <row r="12" spans="1:25" ht="18" customHeight="1">
      <c r="A12" s="2"/>
      <c r="B12" s="21"/>
      <c r="C12" s="9" t="s">
        <v>269</v>
      </c>
      <c r="D12" s="9"/>
      <c r="E12" s="336"/>
      <c r="F12" s="337"/>
      <c r="G12" s="337"/>
      <c r="H12" s="337"/>
      <c r="I12" s="337"/>
      <c r="J12" s="337"/>
      <c r="K12" s="337"/>
      <c r="L12" s="337"/>
      <c r="M12" s="338"/>
      <c r="N12" s="25"/>
      <c r="O12" s="25"/>
      <c r="P12" s="25"/>
      <c r="Q12" s="25"/>
      <c r="R12" s="25"/>
      <c r="S12" s="25"/>
      <c r="T12" s="25"/>
      <c r="U12" s="25"/>
      <c r="V12" s="25"/>
      <c r="W12" s="25"/>
      <c r="X12" s="8"/>
      <c r="Y12" s="2"/>
    </row>
    <row r="13" spans="1:25" ht="20.100000000000001" customHeight="1">
      <c r="A13" s="2"/>
      <c r="B13" s="20"/>
      <c r="C13" s="9"/>
      <c r="D13" s="9"/>
      <c r="E13" s="25"/>
      <c r="F13" s="25"/>
      <c r="G13" s="25"/>
      <c r="H13" s="25"/>
      <c r="I13" s="25"/>
      <c r="J13" s="25"/>
      <c r="K13" s="25"/>
      <c r="L13" s="15"/>
      <c r="M13" s="15"/>
      <c r="N13" s="15"/>
      <c r="O13" s="15"/>
      <c r="P13" s="15"/>
      <c r="Q13" s="15"/>
      <c r="R13" s="15"/>
      <c r="S13" s="15"/>
      <c r="T13" s="15"/>
      <c r="U13" s="15"/>
      <c r="V13" s="15"/>
      <c r="W13" s="15"/>
      <c r="X13" s="8"/>
      <c r="Y13" s="2"/>
    </row>
    <row r="14" spans="1:25" ht="18.95" customHeight="1">
      <c r="A14" s="2"/>
      <c r="B14" s="21"/>
      <c r="C14" s="9" t="s">
        <v>270</v>
      </c>
      <c r="D14" s="9"/>
      <c r="E14" s="336"/>
      <c r="F14" s="337"/>
      <c r="G14" s="337"/>
      <c r="H14" s="337"/>
      <c r="I14" s="337"/>
      <c r="J14" s="337"/>
      <c r="K14" s="337"/>
      <c r="L14" s="337"/>
      <c r="M14" s="338"/>
      <c r="N14" s="25"/>
      <c r="O14" s="25"/>
      <c r="P14" s="25"/>
      <c r="Q14" s="25"/>
      <c r="R14" s="25"/>
      <c r="S14" s="25"/>
      <c r="T14" s="25"/>
      <c r="U14" s="25"/>
      <c r="V14" s="25"/>
      <c r="W14" s="25"/>
      <c r="X14" s="8"/>
      <c r="Y14" s="2"/>
    </row>
    <row r="15" spans="1:25" ht="22.35" customHeight="1">
      <c r="A15" s="2"/>
      <c r="B15" s="10"/>
      <c r="C15" s="12"/>
      <c r="D15" s="12"/>
      <c r="E15" s="11"/>
      <c r="F15" s="11"/>
      <c r="G15" s="11"/>
      <c r="H15" s="11"/>
      <c r="I15" s="11"/>
      <c r="J15" s="11"/>
      <c r="K15" s="11"/>
      <c r="L15" s="12"/>
      <c r="M15" s="12"/>
      <c r="N15" s="12"/>
      <c r="O15" s="12"/>
      <c r="P15" s="12"/>
      <c r="Q15" s="12"/>
      <c r="R15" s="12"/>
      <c r="S15" s="12"/>
      <c r="T15" s="12"/>
      <c r="U15" s="12"/>
      <c r="V15" s="12"/>
      <c r="W15" s="12"/>
      <c r="X15" s="13"/>
      <c r="Y15" s="2"/>
    </row>
    <row r="16" spans="1:25" ht="16.5" customHeight="1">
      <c r="A16" s="2"/>
      <c r="B16" s="6"/>
      <c r="C16" s="26" t="s">
        <v>271</v>
      </c>
      <c r="D16" s="26"/>
      <c r="E16" s="2"/>
      <c r="F16" s="2"/>
      <c r="G16" s="2"/>
      <c r="H16" s="2"/>
      <c r="I16" s="2"/>
      <c r="J16" s="2"/>
      <c r="K16" s="2"/>
      <c r="L16" s="2"/>
      <c r="M16" s="2"/>
      <c r="N16" s="2"/>
      <c r="O16" s="2"/>
      <c r="P16" s="2"/>
      <c r="Q16" s="2"/>
      <c r="R16" s="2"/>
      <c r="S16" s="2"/>
      <c r="T16" s="2"/>
      <c r="U16" s="2"/>
      <c r="V16" s="2"/>
      <c r="W16" s="2"/>
      <c r="X16" s="8"/>
      <c r="Y16" s="2"/>
    </row>
    <row r="17" spans="1:31" ht="12" customHeight="1">
      <c r="A17" s="2"/>
      <c r="B17" s="6"/>
      <c r="C17" s="15"/>
      <c r="D17" s="15"/>
      <c r="E17" s="2"/>
      <c r="F17" s="2"/>
      <c r="G17" s="2"/>
      <c r="H17" s="2"/>
      <c r="I17" s="2"/>
      <c r="J17" s="2"/>
      <c r="K17" s="2"/>
      <c r="L17" s="27"/>
      <c r="M17" s="27"/>
      <c r="N17" s="27"/>
      <c r="O17" s="27"/>
      <c r="P17" s="27"/>
      <c r="Q17" s="27"/>
      <c r="R17" s="27"/>
      <c r="S17" s="27"/>
      <c r="T17" s="27"/>
      <c r="U17" s="27"/>
      <c r="V17" s="27"/>
      <c r="W17" s="27"/>
      <c r="X17" s="8"/>
      <c r="Y17" s="2"/>
    </row>
    <row r="18" spans="1:31" ht="48.75" customHeight="1">
      <c r="A18" s="2"/>
      <c r="B18" s="6"/>
      <c r="C18" s="27" t="s">
        <v>272</v>
      </c>
      <c r="D18" s="27"/>
      <c r="E18" s="27" t="s">
        <v>273</v>
      </c>
      <c r="F18" s="27"/>
      <c r="G18" s="27" t="s">
        <v>21</v>
      </c>
      <c r="H18" s="27"/>
      <c r="I18" s="27" t="s">
        <v>274</v>
      </c>
      <c r="J18" s="27"/>
      <c r="K18" s="27" t="s">
        <v>275</v>
      </c>
      <c r="L18" s="27"/>
      <c r="M18" s="27" t="s">
        <v>87</v>
      </c>
      <c r="N18" s="27"/>
      <c r="O18" s="27" t="s">
        <v>108</v>
      </c>
      <c r="P18" s="27"/>
      <c r="Q18" s="27"/>
      <c r="R18" s="27"/>
      <c r="S18" s="229" t="s">
        <v>276</v>
      </c>
      <c r="T18" s="27"/>
      <c r="U18" s="27" t="s">
        <v>277</v>
      </c>
      <c r="V18" s="27"/>
      <c r="W18" s="27" t="s">
        <v>278</v>
      </c>
      <c r="X18" s="8"/>
      <c r="Y18" s="2"/>
    </row>
    <row r="19" spans="1:31" ht="5.25" customHeight="1">
      <c r="A19" s="2"/>
      <c r="B19" s="6"/>
      <c r="C19" s="27"/>
      <c r="D19" s="27"/>
      <c r="E19" s="28"/>
      <c r="F19" s="28"/>
      <c r="G19" s="28"/>
      <c r="H19" s="28"/>
      <c r="I19" s="28"/>
      <c r="J19" s="28"/>
      <c r="K19" s="28"/>
      <c r="L19" s="28"/>
      <c r="M19" s="28"/>
      <c r="N19" s="28"/>
      <c r="O19" s="28"/>
      <c r="P19" s="28"/>
      <c r="Q19" s="28"/>
      <c r="R19" s="28"/>
      <c r="S19" s="28"/>
      <c r="T19" s="28"/>
      <c r="U19" s="28"/>
      <c r="V19" s="28"/>
      <c r="W19" s="28"/>
      <c r="X19" s="8"/>
      <c r="Y19" s="2"/>
    </row>
    <row r="20" spans="1:31" ht="6" customHeight="1">
      <c r="A20" s="2"/>
      <c r="B20" s="6"/>
      <c r="C20" s="73"/>
      <c r="D20" s="73"/>
      <c r="E20" s="73"/>
      <c r="F20" s="73"/>
      <c r="G20" s="73"/>
      <c r="H20" s="73"/>
      <c r="I20" s="73"/>
      <c r="J20" s="73"/>
      <c r="K20" s="73"/>
      <c r="L20" s="73"/>
      <c r="M20" s="73"/>
      <c r="N20" s="27"/>
      <c r="O20" s="73"/>
      <c r="P20" s="73"/>
      <c r="Q20" s="74"/>
      <c r="R20" s="73"/>
      <c r="S20" s="73"/>
      <c r="T20" s="73"/>
      <c r="U20" s="73"/>
      <c r="V20" s="73"/>
      <c r="W20" s="73"/>
      <c r="X20" s="8"/>
      <c r="Y20" s="2"/>
    </row>
    <row r="21" spans="1:31" ht="6" customHeight="1">
      <c r="A21" s="2"/>
      <c r="B21" s="6"/>
      <c r="C21" s="74"/>
      <c r="D21" s="74"/>
      <c r="E21" s="74"/>
      <c r="F21" s="74"/>
      <c r="G21" s="74"/>
      <c r="H21" s="74"/>
      <c r="I21" s="74"/>
      <c r="J21" s="74"/>
      <c r="K21" s="74"/>
      <c r="L21" s="74"/>
      <c r="M21" s="74"/>
      <c r="N21" s="74"/>
      <c r="O21" s="74"/>
      <c r="P21" s="74"/>
      <c r="Q21" s="74"/>
      <c r="R21" s="74"/>
      <c r="S21" s="74"/>
      <c r="T21" s="74"/>
      <c r="U21" s="74"/>
      <c r="V21" s="74"/>
      <c r="W21" s="74"/>
      <c r="X21" s="8"/>
      <c r="Y21" s="2"/>
    </row>
    <row r="22" spans="1:31" ht="6" customHeight="1">
      <c r="A22" s="2"/>
      <c r="B22" s="6"/>
      <c r="C22" s="27"/>
      <c r="D22" s="27"/>
      <c r="E22" s="28"/>
      <c r="F22" s="28"/>
      <c r="G22" s="28"/>
      <c r="H22" s="28"/>
      <c r="I22" s="28"/>
      <c r="J22" s="28"/>
      <c r="K22" s="28"/>
      <c r="L22" s="28"/>
      <c r="M22" s="28"/>
      <c r="N22" s="27"/>
      <c r="O22" s="28"/>
      <c r="P22" s="28"/>
      <c r="Q22" s="74"/>
      <c r="R22" s="28"/>
      <c r="S22" s="28"/>
      <c r="T22" s="28"/>
      <c r="U22" s="28"/>
      <c r="V22" s="28"/>
      <c r="W22" s="28"/>
      <c r="X22" s="8"/>
      <c r="Y22" s="2"/>
    </row>
    <row r="23" spans="1:31" ht="18" customHeight="1">
      <c r="A23" s="2"/>
      <c r="B23" s="76" t="e">
        <f>Zwischenauswertung!H6</f>
        <v>#REF!</v>
      </c>
      <c r="C23" s="252" t="str">
        <f>'Ergebnisblatt (qual)'!E5</f>
        <v>Lösung 1</v>
      </c>
      <c r="D23" s="15"/>
      <c r="E23" s="230">
        <f>IF(C23="","",'Ergebnisblatt (qual)'!E6)</f>
        <v>30</v>
      </c>
      <c r="F23" s="27"/>
      <c r="G23" s="230">
        <f>IF(C23="","",'Ergebnisblatt (qual)'!E10)</f>
        <v>25</v>
      </c>
      <c r="H23" s="29"/>
      <c r="I23" s="230">
        <f>IF(C23="","",'Ergebnisblatt (qual)'!E17)</f>
        <v>0</v>
      </c>
      <c r="J23" s="29"/>
      <c r="K23" s="230">
        <f>IF(C23="","",'Ergebnisblatt (qual)'!E24)</f>
        <v>5</v>
      </c>
      <c r="L23" s="27"/>
      <c r="M23" s="230">
        <f>IF(C23="","",'Ergebnisblatt (qual)'!E31)</f>
        <v>0</v>
      </c>
      <c r="N23" s="27"/>
      <c r="O23" s="230">
        <f>IF(C23="","",'Ergebnisblatt (qual)'!E38)</f>
        <v>0</v>
      </c>
      <c r="P23" s="27"/>
      <c r="Q23" s="74"/>
      <c r="R23" s="27"/>
      <c r="S23" s="231">
        <f>'Kosten Lösung 1'!B71</f>
        <v>7327.2582039812114</v>
      </c>
      <c r="T23" s="27"/>
      <c r="U23" s="230">
        <f>'Ergebnisblatt (qual)'!E7</f>
        <v>0</v>
      </c>
      <c r="V23" s="27"/>
      <c r="W23" s="230">
        <f>'Ergebnisblatt (qual)'!E8</f>
        <v>1</v>
      </c>
      <c r="X23" s="8"/>
      <c r="Y23" s="2"/>
      <c r="Z23" s="225"/>
      <c r="AA23" s="225"/>
      <c r="AB23" s="225"/>
      <c r="AC23" s="225"/>
      <c r="AD23" s="225"/>
      <c r="AE23" s="225"/>
    </row>
    <row r="24" spans="1:31" ht="6" customHeight="1">
      <c r="A24" s="2"/>
      <c r="B24" s="6"/>
      <c r="C24" s="15"/>
      <c r="D24" s="15"/>
      <c r="E24" s="29"/>
      <c r="F24" s="29"/>
      <c r="G24" s="29"/>
      <c r="H24" s="29"/>
      <c r="I24" s="29"/>
      <c r="J24" s="29"/>
      <c r="K24" s="29"/>
      <c r="L24" s="27"/>
      <c r="M24" s="27"/>
      <c r="N24" s="27"/>
      <c r="O24" s="27"/>
      <c r="P24" s="27"/>
      <c r="Q24" s="74"/>
      <c r="R24" s="27"/>
      <c r="S24" s="27"/>
      <c r="T24" s="27"/>
      <c r="U24" s="251"/>
      <c r="V24" s="27"/>
      <c r="W24" s="251"/>
      <c r="X24" s="8"/>
      <c r="Y24" s="2"/>
    </row>
    <row r="25" spans="1:31" ht="18" customHeight="1">
      <c r="A25" s="2"/>
      <c r="B25" s="76" t="e">
        <f>Zwischenauswertung!H7</f>
        <v>#REF!</v>
      </c>
      <c r="C25" s="253" t="str">
        <f>'Ergebnisblatt (qual)'!F5</f>
        <v>Lösung 2</v>
      </c>
      <c r="D25" s="15"/>
      <c r="E25" s="232">
        <f>IF(C25="","",'Ergebnisblatt (qual)'!F6)</f>
        <v>40</v>
      </c>
      <c r="F25" s="27"/>
      <c r="G25" s="232">
        <f>IF(C25="","",'Ergebnisblatt (qual)'!F10)</f>
        <v>20</v>
      </c>
      <c r="H25" s="29"/>
      <c r="I25" s="232">
        <f>IF(C25="","",'Ergebnisblatt (qual)'!F17)</f>
        <v>0</v>
      </c>
      <c r="J25" s="29"/>
      <c r="K25" s="232">
        <f>IF(C25="","",'Ergebnisblatt (qual)'!F24)</f>
        <v>20</v>
      </c>
      <c r="L25" s="27"/>
      <c r="M25" s="232">
        <f>IF(C25="","",'Ergebnisblatt (qual)'!F31)</f>
        <v>0</v>
      </c>
      <c r="N25" s="27"/>
      <c r="O25" s="232">
        <f>IF(C25="","",'Ergebnisblatt (qual)'!F38)</f>
        <v>0</v>
      </c>
      <c r="P25" s="27"/>
      <c r="Q25" s="74"/>
      <c r="R25" s="27"/>
      <c r="S25" s="233">
        <f>'Kosten Lösung 2'!B71</f>
        <v>-500000</v>
      </c>
      <c r="T25" s="27"/>
      <c r="U25" s="232">
        <f>'Ergebnisblatt (qual)'!F7</f>
        <v>2</v>
      </c>
      <c r="V25" s="27"/>
      <c r="W25" s="232">
        <f>'Ergebnisblatt (qual)'!F8</f>
        <v>0</v>
      </c>
      <c r="X25" s="8"/>
      <c r="Y25" s="2"/>
    </row>
    <row r="26" spans="1:31" ht="6" customHeight="1">
      <c r="A26" s="2"/>
      <c r="B26" s="6"/>
      <c r="C26" s="15"/>
      <c r="D26" s="15"/>
      <c r="E26" s="29"/>
      <c r="F26" s="29"/>
      <c r="G26" s="29"/>
      <c r="H26" s="29"/>
      <c r="I26" s="29"/>
      <c r="J26" s="29"/>
      <c r="K26" s="29"/>
      <c r="L26" s="27"/>
      <c r="M26" s="27"/>
      <c r="N26" s="27"/>
      <c r="O26" s="27"/>
      <c r="P26" s="27"/>
      <c r="Q26" s="74"/>
      <c r="R26" s="27"/>
      <c r="S26" s="27"/>
      <c r="T26" s="27"/>
      <c r="U26" s="251"/>
      <c r="V26" s="27"/>
      <c r="W26" s="251"/>
      <c r="X26" s="8"/>
      <c r="Y26" s="2"/>
    </row>
    <row r="27" spans="1:31" ht="18" customHeight="1">
      <c r="A27" s="2"/>
      <c r="B27" s="76" t="e">
        <f>Zwischenauswertung!H8</f>
        <v>#REF!</v>
      </c>
      <c r="C27" s="254" t="s">
        <v>17</v>
      </c>
      <c r="D27" s="15"/>
      <c r="E27" s="234">
        <f>IF(C27="","",'Ergebnisblatt (qual)'!G6)</f>
        <v>20</v>
      </c>
      <c r="F27" s="27"/>
      <c r="G27" s="234">
        <f>IF(C27="","",'Ergebnisblatt (qual)'!G10)</f>
        <v>10</v>
      </c>
      <c r="H27" s="29"/>
      <c r="I27" s="234">
        <f>IF(C27="","",'Ergebnisblatt (qual)'!G17)</f>
        <v>0</v>
      </c>
      <c r="J27" s="29"/>
      <c r="K27" s="234">
        <f>IF(C27="","",'Ergebnisblatt (qual)'!G24)</f>
        <v>10</v>
      </c>
      <c r="L27" s="27"/>
      <c r="M27" s="234">
        <f>IF(C27="","",'Ergebnisblatt (qual)'!G31)</f>
        <v>0</v>
      </c>
      <c r="N27" s="27"/>
      <c r="O27" s="234">
        <f>IF(C27="","",'Ergebnisblatt (qual)'!G38)</f>
        <v>0</v>
      </c>
      <c r="P27" s="27"/>
      <c r="Q27" s="74"/>
      <c r="R27" s="27"/>
      <c r="S27" s="235">
        <f>'Kosten Lösung 3'!B71</f>
        <v>-500000</v>
      </c>
      <c r="T27" s="27"/>
      <c r="U27" s="234">
        <f>'Ergebnisblatt (qual)'!G7</f>
        <v>0</v>
      </c>
      <c r="V27" s="27"/>
      <c r="W27" s="234">
        <f>'Ergebnisblatt (qual)'!G8</f>
        <v>0</v>
      </c>
      <c r="X27" s="8"/>
      <c r="Y27" s="2"/>
    </row>
    <row r="28" spans="1:31" ht="6" customHeight="1">
      <c r="A28" s="2"/>
      <c r="B28" s="6"/>
      <c r="C28" s="15"/>
      <c r="D28" s="15"/>
      <c r="E28" s="29"/>
      <c r="F28" s="29"/>
      <c r="G28" s="29"/>
      <c r="H28" s="29"/>
      <c r="I28" s="29"/>
      <c r="J28" s="29"/>
      <c r="K28" s="29"/>
      <c r="L28" s="27"/>
      <c r="M28" s="27"/>
      <c r="N28" s="27"/>
      <c r="O28" s="27"/>
      <c r="P28" s="27"/>
      <c r="Q28" s="74"/>
      <c r="R28" s="27"/>
      <c r="S28" s="27"/>
      <c r="T28" s="27"/>
      <c r="U28" s="251"/>
      <c r="V28" s="27"/>
      <c r="W28" s="251"/>
      <c r="X28" s="8"/>
      <c r="Y28" s="2"/>
    </row>
    <row r="29" spans="1:31" ht="18" customHeight="1">
      <c r="A29" s="2"/>
      <c r="B29" s="76" t="e">
        <f>Zwischenauswertung!H9</f>
        <v>#REF!</v>
      </c>
      <c r="C29" s="255" t="s">
        <v>18</v>
      </c>
      <c r="D29" s="15"/>
      <c r="E29" s="236">
        <f>IF(C29="","",'Ergebnisblatt (qual)'!H6)</f>
        <v>25</v>
      </c>
      <c r="F29" s="27"/>
      <c r="G29" s="236">
        <f>IF(C29="","",'Ergebnisblatt (qual)'!H10)</f>
        <v>15</v>
      </c>
      <c r="H29" s="29"/>
      <c r="I29" s="236">
        <f>IF(C29="","",'Ergebnisblatt (qual)'!H17)</f>
        <v>0</v>
      </c>
      <c r="J29" s="29"/>
      <c r="K29" s="236">
        <f>IF(C29="","",'Ergebnisblatt (qual)'!H24)</f>
        <v>10</v>
      </c>
      <c r="L29" s="27"/>
      <c r="M29" s="236">
        <f>IF(C29="","",'Ergebnisblatt (qual)'!H31)</f>
        <v>0</v>
      </c>
      <c r="N29" s="27"/>
      <c r="O29" s="236">
        <f>IF(C29="","",'Ergebnisblatt (qual)'!H38)</f>
        <v>0</v>
      </c>
      <c r="P29" s="27"/>
      <c r="Q29" s="74"/>
      <c r="R29" s="27"/>
      <c r="S29" s="237">
        <f>'Kosten Lösung 4'!B71</f>
        <v>-500000</v>
      </c>
      <c r="T29" s="27"/>
      <c r="U29" s="236">
        <f>'Ergebnisblatt (qual)'!H7</f>
        <v>1</v>
      </c>
      <c r="V29" s="27"/>
      <c r="W29" s="236">
        <f>'Ergebnisblatt (qual)'!H8</f>
        <v>1</v>
      </c>
      <c r="X29" s="8"/>
      <c r="Y29" s="2"/>
    </row>
    <row r="30" spans="1:31" ht="18" customHeight="1">
      <c r="A30" s="2"/>
      <c r="B30" s="76"/>
      <c r="C30" s="15"/>
      <c r="D30" s="15"/>
      <c r="E30" s="15"/>
      <c r="F30" s="15"/>
      <c r="G30" s="15"/>
      <c r="H30" s="15"/>
      <c r="I30" s="15"/>
      <c r="J30" s="15"/>
      <c r="K30" s="15"/>
      <c r="L30" s="15"/>
      <c r="M30" s="15"/>
      <c r="N30" s="15"/>
      <c r="O30" s="15"/>
      <c r="P30" s="15"/>
      <c r="Q30" s="15"/>
      <c r="R30" s="15"/>
      <c r="S30" s="15"/>
      <c r="T30" s="15"/>
      <c r="U30" s="15"/>
      <c r="V30" s="15"/>
      <c r="W30" s="15"/>
      <c r="X30" s="8"/>
      <c r="Y30" s="2"/>
    </row>
    <row r="31" spans="1:31" ht="18" customHeight="1">
      <c r="A31" s="2"/>
      <c r="B31" s="6"/>
      <c r="C31" s="257" t="s">
        <v>279</v>
      </c>
      <c r="D31" s="15"/>
      <c r="E31" s="259" t="s">
        <v>280</v>
      </c>
      <c r="F31" s="257"/>
      <c r="G31" s="257"/>
      <c r="H31" s="257"/>
      <c r="I31" s="257"/>
      <c r="J31" s="257"/>
      <c r="K31" s="257"/>
      <c r="L31" s="257"/>
      <c r="M31" s="257"/>
      <c r="N31" s="257"/>
      <c r="O31" s="257"/>
      <c r="P31" s="258"/>
      <c r="Q31" s="258"/>
      <c r="R31" s="258"/>
      <c r="S31" s="332" t="str" cm="1">
        <f t="array" ref="S31">IFERROR(
   INDEX(C$23:C$29,
   MATCH(
     MAX(IF(S$23:S$29&gt;0, IF(W$23:W$29=MAX(W$23:W$29), S$23:S$29), 0)),
     IF(S$23:S$29&gt;0, IF(W$23:W$29=MAX(W$23:W$29), S$23:S$29), 0),
     0
   )
  ),
  INDEX(S$23:S$29,
  MATCH(MAX(S$23:S$29), S$23:S$29, 0)
 )
)</f>
        <v>Lösung 1</v>
      </c>
      <c r="T31" s="332"/>
      <c r="U31" s="332"/>
      <c r="V31" s="332"/>
      <c r="W31" s="332"/>
      <c r="X31" s="8"/>
      <c r="Y31" s="2"/>
    </row>
    <row r="32" spans="1:31" ht="18" customHeight="1">
      <c r="A32" s="2"/>
      <c r="B32" s="6"/>
      <c r="C32" s="77"/>
      <c r="D32" s="15"/>
      <c r="E32" s="256"/>
      <c r="F32" s="256"/>
      <c r="G32" s="256"/>
      <c r="H32" s="256"/>
      <c r="I32" s="256"/>
      <c r="J32" s="256"/>
      <c r="K32" s="256"/>
      <c r="L32" s="256"/>
      <c r="M32" s="256"/>
      <c r="N32" s="256"/>
      <c r="O32" s="256"/>
      <c r="P32" s="256"/>
      <c r="Q32" s="256"/>
      <c r="R32" s="256"/>
      <c r="S32" s="256"/>
      <c r="T32" s="256"/>
      <c r="U32" s="256"/>
      <c r="V32" s="256"/>
      <c r="W32" s="256"/>
      <c r="X32" s="8"/>
      <c r="Y32" s="2"/>
    </row>
    <row r="33" spans="1:25" ht="6" customHeight="1">
      <c r="A33" s="2"/>
      <c r="B33" s="6"/>
      <c r="C33" s="15"/>
      <c r="D33" s="15"/>
      <c r="E33" s="2"/>
      <c r="F33" s="2"/>
      <c r="G33" s="2"/>
      <c r="H33" s="2"/>
      <c r="I33" s="2"/>
      <c r="J33" s="2"/>
      <c r="K33" s="2"/>
      <c r="L33" s="2"/>
      <c r="M33" s="2"/>
      <c r="N33" s="2"/>
      <c r="O33" s="2"/>
      <c r="P33" s="2"/>
      <c r="Q33" s="2"/>
      <c r="R33" s="2"/>
      <c r="S33" s="2"/>
      <c r="T33" s="2"/>
      <c r="U33" s="2"/>
      <c r="V33" s="2"/>
      <c r="W33" s="2"/>
      <c r="X33" s="8"/>
      <c r="Y33" s="2"/>
    </row>
    <row r="34" spans="1:25" ht="9" customHeight="1">
      <c r="A34" s="2"/>
      <c r="B34" s="10"/>
      <c r="C34" s="12"/>
      <c r="D34" s="12"/>
      <c r="E34" s="12"/>
      <c r="F34" s="12"/>
      <c r="G34" s="12"/>
      <c r="H34" s="12"/>
      <c r="I34" s="12"/>
      <c r="J34" s="12"/>
      <c r="K34" s="12"/>
      <c r="L34" s="12"/>
      <c r="M34" s="12"/>
      <c r="N34" s="12"/>
      <c r="O34" s="12"/>
      <c r="P34" s="12"/>
      <c r="Q34" s="12"/>
      <c r="R34" s="12"/>
      <c r="S34" s="12"/>
      <c r="T34" s="12"/>
      <c r="U34" s="12"/>
      <c r="V34" s="12"/>
      <c r="W34" s="12"/>
      <c r="X34" s="13"/>
      <c r="Y34" s="2"/>
    </row>
    <row r="35" spans="1:25" ht="6.75" customHeight="1">
      <c r="A35" s="2"/>
      <c r="B35" s="17"/>
      <c r="C35" s="2"/>
      <c r="D35" s="2"/>
      <c r="E35" s="2"/>
      <c r="F35" s="2"/>
      <c r="G35" s="2"/>
      <c r="H35" s="2"/>
      <c r="I35" s="2"/>
      <c r="J35" s="2"/>
      <c r="K35" s="2"/>
      <c r="L35" s="2"/>
      <c r="M35" s="2"/>
      <c r="N35" s="2"/>
      <c r="O35" s="2"/>
      <c r="P35" s="2"/>
      <c r="Q35" s="2"/>
      <c r="R35" s="2"/>
      <c r="S35" s="2"/>
      <c r="T35" s="2"/>
      <c r="U35" s="2"/>
      <c r="V35" s="2"/>
      <c r="W35" s="2"/>
      <c r="X35" s="18"/>
      <c r="Y35" s="2"/>
    </row>
    <row r="36" spans="1:25">
      <c r="A36" s="1"/>
      <c r="B36" s="1"/>
      <c r="C36" s="1"/>
      <c r="D36" s="1"/>
      <c r="E36" s="1"/>
      <c r="F36" s="1"/>
      <c r="G36" s="1"/>
      <c r="H36" s="1"/>
      <c r="I36" s="1"/>
      <c r="J36" s="1"/>
      <c r="K36" s="1"/>
      <c r="L36" s="1"/>
      <c r="M36" s="1"/>
      <c r="N36" s="1"/>
      <c r="O36" s="1"/>
      <c r="P36" s="1"/>
      <c r="Q36" s="1"/>
      <c r="R36" s="1"/>
      <c r="S36" s="1"/>
      <c r="T36" s="1"/>
      <c r="U36" s="1"/>
      <c r="V36" s="1"/>
      <c r="W36" s="1"/>
      <c r="X36" s="1"/>
    </row>
    <row r="39" spans="1:25">
      <c r="C39" s="131"/>
      <c r="G39" s="131"/>
    </row>
  </sheetData>
  <mergeCells count="6">
    <mergeCell ref="S31:W31"/>
    <mergeCell ref="E6:M6"/>
    <mergeCell ref="E8:M8"/>
    <mergeCell ref="E10:M10"/>
    <mergeCell ref="E12:M12"/>
    <mergeCell ref="E14:M14"/>
  </mergeCells>
  <conditionalFormatting sqref="S23 S25 S27 S29">
    <cfRule type="expression" dxfId="3" priority="2">
      <formula>S23=MAX($S$23,$S$25,$S$27,$S$29)</formula>
    </cfRule>
    <cfRule type="expression" dxfId="2" priority="3">
      <formula>S23=MIN($S$23,$S$25,$S$27,$S$29)</formula>
    </cfRule>
  </conditionalFormatting>
  <pageMargins left="0.23622047244094491" right="0.23622047244094491" top="0.74803149606299213" bottom="0.74803149606299213" header="0.31496062992125984" footer="0.31496062992125984"/>
  <pageSetup paperSize="9" scale="67" orientation="landscape" r:id="rId1"/>
  <extLst>
    <ext xmlns:x14="http://schemas.microsoft.com/office/spreadsheetml/2009/9/main" uri="{78C0D931-6437-407d-A8EE-F0AAD7539E65}">
      <x14:conditionalFormattings>
        <x14:conditionalFormatting xmlns:xm="http://schemas.microsoft.com/office/excel/2006/main">
          <x14:cfRule type="cellIs" priority="1" operator="equal" id="{481FAE5B-AE15-46A5-8ADC-41DCAD7DABF4}">
            <xm:f>Zwischenauswertung!$C$25</xm:f>
            <x14:dxf>
              <font>
                <color theme="0"/>
              </font>
              <fill>
                <patternFill>
                  <bgColor rgb="FFFF0000"/>
                </patternFill>
              </fill>
            </x14:dxf>
          </x14:cfRule>
          <xm:sqref>U23</xm:sqref>
        </x14:conditionalFormatting>
        <x14:conditionalFormatting xmlns:xm="http://schemas.microsoft.com/office/excel/2006/main">
          <x14:cfRule type="cellIs" priority="16" operator="equal" id="{DB571D34-65A9-4BC7-A20D-545A85E681F8}">
            <xm:f>Zwischenauswertung!$C$25</xm:f>
            <x14:dxf>
              <font>
                <color theme="0"/>
              </font>
              <fill>
                <patternFill>
                  <bgColor rgb="FFFF0000"/>
                </patternFill>
              </fill>
            </x14:dxf>
          </x14:cfRule>
          <xm:sqref>W23</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10"/>
  <dimension ref="A1:K115"/>
  <sheetViews>
    <sheetView topLeftCell="A46" workbookViewId="0">
      <selection activeCell="H81" sqref="H81"/>
    </sheetView>
  </sheetViews>
  <sheetFormatPr defaultColWidth="11.42578125" defaultRowHeight="14.45"/>
  <cols>
    <col min="1" max="1" width="3.7109375" customWidth="1"/>
    <col min="2" max="2" width="30.5703125" customWidth="1"/>
    <col min="5" max="5" width="18.5703125" customWidth="1"/>
    <col min="6" max="6" width="12.28515625" customWidth="1"/>
    <col min="7" max="7" width="18.5703125" customWidth="1"/>
    <col min="8" max="8" width="11.5703125" customWidth="1"/>
    <col min="9" max="9" width="58.28515625" customWidth="1"/>
    <col min="10" max="10" width="27.28515625" customWidth="1"/>
    <col min="11" max="11" width="4" customWidth="1"/>
  </cols>
  <sheetData>
    <row r="1" spans="1:11">
      <c r="A1" s="1"/>
      <c r="B1" s="1"/>
      <c r="C1" s="1"/>
      <c r="D1" s="1"/>
      <c r="E1" s="1"/>
      <c r="F1" s="1"/>
      <c r="G1" s="1"/>
      <c r="H1" s="1"/>
      <c r="I1" s="1"/>
      <c r="J1" s="1"/>
      <c r="K1" s="1"/>
    </row>
    <row r="2" spans="1:11">
      <c r="A2" s="1"/>
      <c r="B2" s="79" t="s">
        <v>281</v>
      </c>
      <c r="C2" s="79" t="s">
        <v>282</v>
      </c>
      <c r="D2" s="79" t="s">
        <v>283</v>
      </c>
      <c r="E2" s="79" t="s">
        <v>284</v>
      </c>
      <c r="F2" s="79" t="s">
        <v>285</v>
      </c>
      <c r="G2" s="349" t="s">
        <v>286</v>
      </c>
      <c r="H2" s="349"/>
      <c r="I2" s="80" t="s">
        <v>287</v>
      </c>
      <c r="J2" s="80" t="s">
        <v>288</v>
      </c>
      <c r="K2" s="81"/>
    </row>
    <row r="3" spans="1:11">
      <c r="A3" s="1"/>
      <c r="B3" s="75" t="e">
        <f>IF('Bewertung qualitativ'!#REF!="","",'Bewertung qualitativ'!#REF!)</f>
        <v>#REF!</v>
      </c>
      <c r="C3" s="75" t="e">
        <f>IF(B3="","",'Bewertung qualitativ'!#REF!)</f>
        <v>#REF!</v>
      </c>
      <c r="D3" s="75" t="e">
        <f>IF(B3="","",'Ergebnisblatt (qual)'!#REF!)</f>
        <v>#REF!</v>
      </c>
      <c r="E3" s="75" t="e">
        <f>IF(B3="","",IF(C3=0,D3,10*AnzahlFragen))</f>
        <v>#REF!</v>
      </c>
      <c r="F3" s="78" t="e">
        <f>IF(B3="","",D3/AnzahlFragen*10)</f>
        <v>#REF!</v>
      </c>
      <c r="G3" s="350" t="e">
        <f>IF(B3="","",E3/AnzahlFragen*10)</f>
        <v>#REF!</v>
      </c>
      <c r="H3" s="350"/>
      <c r="I3" s="75" t="e">
        <f>IF(B3="","",IF(J3=0,C19,IF(G3=100,C16,IF(G3&gt;70,C15,IF(G3&lt;50,C13,C14)))))</f>
        <v>#REF!</v>
      </c>
      <c r="J3" s="89" t="e">
        <f>IF(C3="","",IF(AnzahlMussNichtBewertetAblösung&gt;0,0,1))</f>
        <v>#REF!</v>
      </c>
      <c r="K3" s="1"/>
    </row>
    <row r="4" spans="1:11">
      <c r="A4" s="1"/>
      <c r="B4" s="1"/>
      <c r="C4" s="1"/>
      <c r="D4" s="1"/>
      <c r="E4" s="1"/>
      <c r="F4" s="1"/>
      <c r="G4" s="1"/>
      <c r="H4" s="1"/>
      <c r="I4" s="1"/>
      <c r="J4" s="90"/>
      <c r="K4" s="1"/>
    </row>
    <row r="5" spans="1:11">
      <c r="A5" s="1"/>
      <c r="B5" s="79" t="s">
        <v>289</v>
      </c>
      <c r="C5" s="79" t="s">
        <v>282</v>
      </c>
      <c r="D5" s="79" t="s">
        <v>283</v>
      </c>
      <c r="E5" s="79" t="s">
        <v>284</v>
      </c>
      <c r="F5" s="79" t="s">
        <v>285</v>
      </c>
      <c r="G5" s="79" t="s">
        <v>286</v>
      </c>
      <c r="H5" s="79" t="s">
        <v>290</v>
      </c>
      <c r="I5" s="79" t="s">
        <v>287</v>
      </c>
      <c r="J5" s="84" t="s">
        <v>288</v>
      </c>
      <c r="K5" s="1"/>
    </row>
    <row r="6" spans="1:11">
      <c r="A6" s="1"/>
      <c r="B6" s="79" t="e">
        <f>IF(#REF!="","",#REF!)</f>
        <v>#REF!</v>
      </c>
      <c r="C6" s="75" t="e">
        <f>IF(B6="","",#REF!)</f>
        <v>#REF!</v>
      </c>
      <c r="D6" s="75" t="e">
        <f>IF(B6="","",IF(J6=0,0,'Ergebnisblatt (qual)'!E6))</f>
        <v>#REF!</v>
      </c>
      <c r="E6" s="75" t="e">
        <f>IF(B6="","",IF(C6=0,D6,0))</f>
        <v>#REF!</v>
      </c>
      <c r="F6" s="78" t="e">
        <f>IF(B6="","",D6/AnzahlFragen*10)</f>
        <v>#REF!</v>
      </c>
      <c r="G6" s="78" t="e">
        <f>IF(B6="","",IF(C6=0,F6,0))</f>
        <v>#REF!</v>
      </c>
      <c r="H6" s="75" t="e">
        <f>IF(B6="","",IF(AND(G6&gt;G7,G6&gt;G8,G6&gt;G9),1,IF(SUM(G6:G9)=G6,IF(J6=1,1,0),0)))</f>
        <v>#REF!</v>
      </c>
      <c r="I6" s="75" t="e">
        <f>IF(B6="","",IF(J6=0,$C$19,IF(C6&gt;0,$C$25,IF(G6&gt;70,$C$24,IF(G6&lt;50,$C$22,$C$23)))))</f>
        <v>#REF!</v>
      </c>
      <c r="J6" s="89" t="e">
        <f>IF($C6="","",IF(AnzahlMussNichtBewertetLösung1&gt;0,0,1))</f>
        <v>#REF!</v>
      </c>
      <c r="K6" s="1"/>
    </row>
    <row r="7" spans="1:11">
      <c r="A7" s="1"/>
      <c r="B7" s="79" t="e">
        <f>IF(#REF!="","",#REF!)</f>
        <v>#REF!</v>
      </c>
      <c r="C7" s="75" t="e">
        <f>IF(B7="","",#REF!)</f>
        <v>#REF!</v>
      </c>
      <c r="D7" s="75" t="e">
        <f>IF(B7="","",IF(J7=0,0,'Ergebnisblatt (qual)'!F6))</f>
        <v>#REF!</v>
      </c>
      <c r="E7" s="75" t="e">
        <f>IF(B7="","",IF(C7=0,D7,0))</f>
        <v>#REF!</v>
      </c>
      <c r="F7" s="78" t="e">
        <f>IF(B7="","",D7/AnzahlFragen*10)</f>
        <v>#REF!</v>
      </c>
      <c r="G7" s="78" t="e">
        <f>IF(B7="","",IF(C7=0,F7,0))</f>
        <v>#REF!</v>
      </c>
      <c r="H7" s="75" t="e">
        <f>IF(B7="","",IF(AND(G7&gt;G6,G7&gt;G8,G7&gt;G9),1,IF(SUM(G6:G9)=G7,IF(J7=1,1,0),0)))</f>
        <v>#REF!</v>
      </c>
      <c r="I7" s="75" t="e">
        <f>IF(B7="","",IF(J7=0,$C$19,IF(C7&gt;0,$C$25,IF(G7&gt;70,$C$24,IF(G7&lt;50,$C$22,$C$23)))))</f>
        <v>#REF!</v>
      </c>
      <c r="J7" s="89" t="e">
        <f>IF($C7="","",IF(AnzahlMussNichtBewertetLösung2&gt;0,0,1))</f>
        <v>#REF!</v>
      </c>
      <c r="K7" s="1"/>
    </row>
    <row r="8" spans="1:11">
      <c r="A8" s="1"/>
      <c r="B8" s="79" t="e">
        <f>IF(#REF!="","",#REF!)</f>
        <v>#REF!</v>
      </c>
      <c r="C8" s="75" t="e">
        <f>IF(B8="","",#REF!)</f>
        <v>#REF!</v>
      </c>
      <c r="D8" s="75" t="e">
        <f>IF(B8="","",IF(J8=0,0,'Ergebnisblatt (qual)'!G6))</f>
        <v>#REF!</v>
      </c>
      <c r="E8" s="75" t="e">
        <f>IF(B8="","",IF(C8=0,D8,0))</f>
        <v>#REF!</v>
      </c>
      <c r="F8" s="78" t="e">
        <f>IF(B8="","",D8/AnzahlFragen*10)</f>
        <v>#REF!</v>
      </c>
      <c r="G8" s="78" t="e">
        <f>IF(B8="","",IF(C8=0,F8,0))</f>
        <v>#REF!</v>
      </c>
      <c r="H8" s="75" t="e">
        <f>IF(B8="","",IF(AND(G8&gt;G6,G8&gt;G7,G8&gt;G9),1,IF(SUM(G6:G9)=G8,IF(J8=1,1,0),0)))</f>
        <v>#REF!</v>
      </c>
      <c r="I8" s="75" t="e">
        <f>IF(B8="","",IF(J8=0,$C$19,IF(C8&gt;0,$C$25,IF(G8&gt;70,$C$24,IF(G8&lt;50,$C$22,$C$23)))))</f>
        <v>#REF!</v>
      </c>
      <c r="J8" s="89" t="e">
        <f>IF($C8="","",IF(AnzahlMussNichtBewertetLösung3&gt;0,0,1))</f>
        <v>#REF!</v>
      </c>
      <c r="K8" s="1"/>
    </row>
    <row r="9" spans="1:11">
      <c r="A9" s="1"/>
      <c r="B9" s="79" t="e">
        <f>IF(#REF!="","",#REF!)</f>
        <v>#REF!</v>
      </c>
      <c r="C9" s="75" t="e">
        <f>IF(B8="","",#REF!)</f>
        <v>#REF!</v>
      </c>
      <c r="D9" s="75" t="e">
        <f>IF(B9="","",IF(J9=0,0,'Ergebnisblatt (qual)'!H6))</f>
        <v>#REF!</v>
      </c>
      <c r="E9" s="75" t="e">
        <f>IF(B9="","",IF(C9=0,D9,0))</f>
        <v>#REF!</v>
      </c>
      <c r="F9" s="78" t="e">
        <f>IF(B9="","",D9/AnzahlFragen*10)</f>
        <v>#REF!</v>
      </c>
      <c r="G9" s="78" t="e">
        <f>IF(B9="","",IF(C9=0,F9,0))</f>
        <v>#REF!</v>
      </c>
      <c r="H9" s="75" t="e">
        <f>IF(B9="","",IF(AND(G9&gt;G6,G9&gt;G7,G9&gt;G8),1,IF(SUM(G6:G9)=G8,IF(J9=1,1,0),0)))</f>
        <v>#REF!</v>
      </c>
      <c r="I9" s="75" t="e">
        <f>IF(B9="","",IF(J9=0,C19,IF(C9&gt;0,$C$25,IF(G9&gt;70,$C$24,IF(G9&lt;50,$C$22,$C$23)))))</f>
        <v>#REF!</v>
      </c>
      <c r="J9" s="89" t="e">
        <f>IF($C9="","",IF(AnzahlMussNichtBewertetLösung4&gt;0,0,1))</f>
        <v>#REF!</v>
      </c>
      <c r="K9" s="1"/>
    </row>
    <row r="10" spans="1:11">
      <c r="A10" s="1"/>
      <c r="B10" s="1"/>
      <c r="C10" s="1"/>
      <c r="D10" s="1"/>
      <c r="E10" s="1"/>
      <c r="F10" s="1"/>
      <c r="G10" s="1"/>
      <c r="H10" s="1"/>
      <c r="I10" s="1"/>
      <c r="J10" s="1"/>
      <c r="K10" s="1"/>
    </row>
    <row r="11" spans="1:11">
      <c r="A11" s="1"/>
      <c r="B11" s="1"/>
      <c r="C11" s="1"/>
      <c r="D11" s="1"/>
      <c r="E11" s="1"/>
      <c r="F11" s="1"/>
      <c r="G11" s="1"/>
      <c r="H11" s="1"/>
      <c r="I11" s="1"/>
      <c r="J11" s="1"/>
      <c r="K11" s="1"/>
    </row>
    <row r="12" spans="1:11">
      <c r="A12" s="1"/>
      <c r="B12" s="348" t="s">
        <v>291</v>
      </c>
      <c r="C12" s="348"/>
      <c r="D12" s="348"/>
      <c r="E12" s="348"/>
      <c r="F12" s="348"/>
      <c r="G12" s="348"/>
      <c r="H12" s="348"/>
      <c r="I12" s="348"/>
      <c r="J12" s="85"/>
      <c r="K12" s="1"/>
    </row>
    <row r="13" spans="1:11">
      <c r="A13" s="1"/>
      <c r="B13" s="82" t="s">
        <v>292</v>
      </c>
      <c r="C13" s="353" t="s">
        <v>293</v>
      </c>
      <c r="D13" s="353"/>
      <c r="E13" s="353"/>
      <c r="F13" s="353"/>
      <c r="G13" s="353"/>
      <c r="H13" s="353"/>
      <c r="I13" s="353"/>
      <c r="J13" s="81"/>
      <c r="K13" s="1"/>
    </row>
    <row r="14" spans="1:11">
      <c r="A14" s="1"/>
      <c r="B14" s="82" t="s">
        <v>294</v>
      </c>
      <c r="C14" s="353" t="s">
        <v>295</v>
      </c>
      <c r="D14" s="353"/>
      <c r="E14" s="353"/>
      <c r="F14" s="353"/>
      <c r="G14" s="353"/>
      <c r="H14" s="353"/>
      <c r="I14" s="353"/>
      <c r="J14" s="81"/>
      <c r="K14" s="1"/>
    </row>
    <row r="15" spans="1:11">
      <c r="A15" s="1"/>
      <c r="B15" s="82" t="s">
        <v>296</v>
      </c>
      <c r="C15" s="353" t="s">
        <v>297</v>
      </c>
      <c r="D15" s="353"/>
      <c r="E15" s="353"/>
      <c r="F15" s="353"/>
      <c r="G15" s="353"/>
      <c r="H15" s="353"/>
      <c r="I15" s="353"/>
      <c r="J15" s="81"/>
      <c r="K15" s="1"/>
    </row>
    <row r="16" spans="1:11">
      <c r="A16" s="1"/>
      <c r="B16" s="83" t="s">
        <v>298</v>
      </c>
      <c r="C16" s="353" t="s">
        <v>299</v>
      </c>
      <c r="D16" s="353"/>
      <c r="E16" s="353"/>
      <c r="F16" s="353"/>
      <c r="G16" s="353"/>
      <c r="H16" s="353"/>
      <c r="I16" s="353"/>
      <c r="J16" s="81"/>
      <c r="K16" s="1"/>
    </row>
    <row r="17" spans="1:11">
      <c r="A17" s="1"/>
      <c r="B17" s="91"/>
      <c r="C17" s="81"/>
      <c r="D17" s="81"/>
      <c r="E17" s="81"/>
      <c r="F17" s="81"/>
      <c r="G17" s="81"/>
      <c r="H17" s="81"/>
      <c r="I17" s="81"/>
      <c r="J17" s="81"/>
      <c r="K17" s="1"/>
    </row>
    <row r="18" spans="1:11">
      <c r="A18" s="1"/>
      <c r="B18" s="348" t="s">
        <v>300</v>
      </c>
      <c r="C18" s="348"/>
      <c r="D18" s="348"/>
      <c r="E18" s="348"/>
      <c r="F18" s="348"/>
      <c r="G18" s="348"/>
      <c r="H18" s="348"/>
      <c r="I18" s="348"/>
      <c r="J18" s="81"/>
      <c r="K18" s="1"/>
    </row>
    <row r="19" spans="1:11">
      <c r="A19" s="1"/>
      <c r="B19" s="82" t="s">
        <v>301</v>
      </c>
      <c r="C19" s="353" t="s">
        <v>302</v>
      </c>
      <c r="D19" s="353"/>
      <c r="E19" s="353"/>
      <c r="F19" s="353"/>
      <c r="G19" s="353"/>
      <c r="H19" s="353"/>
      <c r="I19" s="353"/>
      <c r="J19" s="1"/>
      <c r="K19" s="1"/>
    </row>
    <row r="20" spans="1:11">
      <c r="A20" s="1"/>
      <c r="B20" s="91"/>
      <c r="C20" s="91"/>
      <c r="D20" s="91"/>
      <c r="E20" s="91"/>
      <c r="F20" s="91"/>
      <c r="G20" s="91"/>
      <c r="H20" s="91"/>
      <c r="I20" s="91"/>
      <c r="J20" s="1"/>
      <c r="K20" s="1"/>
    </row>
    <row r="21" spans="1:11">
      <c r="A21" s="1"/>
      <c r="B21" s="348" t="s">
        <v>303</v>
      </c>
      <c r="C21" s="348"/>
      <c r="D21" s="348"/>
      <c r="E21" s="348"/>
      <c r="F21" s="348"/>
      <c r="G21" s="348"/>
      <c r="H21" s="348"/>
      <c r="I21" s="348"/>
      <c r="J21" s="85"/>
      <c r="K21" s="1"/>
    </row>
    <row r="22" spans="1:11">
      <c r="A22" s="1"/>
      <c r="B22" s="82" t="s">
        <v>304</v>
      </c>
      <c r="C22" s="351" t="s">
        <v>305</v>
      </c>
      <c r="D22" s="351"/>
      <c r="E22" s="351"/>
      <c r="F22" s="351"/>
      <c r="G22" s="351"/>
      <c r="H22" s="351"/>
      <c r="I22" s="351"/>
      <c r="J22" s="86"/>
      <c r="K22" s="1"/>
    </row>
    <row r="23" spans="1:11">
      <c r="A23" s="1"/>
      <c r="B23" s="82" t="s">
        <v>306</v>
      </c>
      <c r="C23" s="351" t="s">
        <v>307</v>
      </c>
      <c r="D23" s="351"/>
      <c r="E23" s="351"/>
      <c r="F23" s="351"/>
      <c r="G23" s="351"/>
      <c r="H23" s="351"/>
      <c r="I23" s="351"/>
      <c r="J23" s="86"/>
      <c r="K23" s="1"/>
    </row>
    <row r="24" spans="1:11">
      <c r="A24" s="1"/>
      <c r="B24" s="82" t="s">
        <v>308</v>
      </c>
      <c r="C24" s="351" t="s">
        <v>309</v>
      </c>
      <c r="D24" s="351"/>
      <c r="E24" s="351"/>
      <c r="F24" s="351"/>
      <c r="G24" s="351"/>
      <c r="H24" s="351"/>
      <c r="I24" s="351"/>
      <c r="J24" s="86"/>
      <c r="K24" s="1"/>
    </row>
    <row r="25" spans="1:11">
      <c r="A25" s="1"/>
      <c r="B25" s="83" t="s">
        <v>298</v>
      </c>
      <c r="C25" s="352" t="s">
        <v>310</v>
      </c>
      <c r="D25" s="351"/>
      <c r="E25" s="351"/>
      <c r="F25" s="351"/>
      <c r="G25" s="351"/>
      <c r="H25" s="351"/>
      <c r="I25" s="351"/>
      <c r="J25" s="86"/>
      <c r="K25" s="1"/>
    </row>
    <row r="26" spans="1:11">
      <c r="A26" s="1"/>
      <c r="B26" s="1"/>
      <c r="C26" s="1"/>
      <c r="D26" s="1"/>
      <c r="E26" s="1"/>
      <c r="F26" s="1"/>
      <c r="G26" s="1"/>
      <c r="H26" s="1"/>
      <c r="I26" s="1"/>
      <c r="J26" s="1"/>
      <c r="K26" s="1"/>
    </row>
    <row r="27" spans="1:11">
      <c r="A27" s="1"/>
      <c r="B27" s="348" t="s">
        <v>279</v>
      </c>
      <c r="C27" s="348"/>
      <c r="D27" s="348"/>
      <c r="E27" s="348"/>
      <c r="F27" s="348"/>
      <c r="G27" s="348"/>
      <c r="H27" s="348"/>
      <c r="I27" s="348"/>
      <c r="J27" s="85"/>
      <c r="K27" s="1"/>
    </row>
    <row r="28" spans="1:11">
      <c r="A28" s="1"/>
      <c r="B28" s="82" t="s">
        <v>311</v>
      </c>
      <c r="C28" s="82" t="e">
        <f>IF(B3="",0,1)</f>
        <v>#REF!</v>
      </c>
      <c r="D28" s="339" t="e">
        <f>IF(C28=0,"Altsystem wurde nicht bewertet!","")</f>
        <v>#REF!</v>
      </c>
      <c r="E28" s="340"/>
      <c r="F28" s="340"/>
      <c r="G28" s="340"/>
      <c r="H28" s="340"/>
      <c r="I28" s="341"/>
      <c r="J28" s="86"/>
      <c r="K28" s="1"/>
    </row>
    <row r="29" spans="1:11">
      <c r="A29" s="1"/>
      <c r="B29" s="82" t="s">
        <v>312</v>
      </c>
      <c r="C29" s="82" t="e">
        <f>IF(I3=C13,0,1)</f>
        <v>#REF!</v>
      </c>
      <c r="D29" s="339" t="e">
        <f>IF(C29=0,C13,I3)</f>
        <v>#REF!</v>
      </c>
      <c r="E29" s="340"/>
      <c r="F29" s="340"/>
      <c r="G29" s="340"/>
      <c r="H29" s="340"/>
      <c r="I29" s="341"/>
      <c r="J29" s="86"/>
      <c r="K29" s="1"/>
    </row>
    <row r="30" spans="1:11">
      <c r="A30" s="1"/>
      <c r="B30" s="82" t="s">
        <v>313</v>
      </c>
      <c r="C30" s="82" t="e">
        <f>IF(SUM(H6:H9)=0,0,1)</f>
        <v>#REF!</v>
      </c>
      <c r="D30" s="339" t="e">
        <f>IF(C30=0,"Keine eindeutige Lösungsalternative identifiziert",C31 &amp; " wurde als beste Lösungsalternative bewertet")</f>
        <v>#REF!</v>
      </c>
      <c r="E30" s="340"/>
      <c r="F30" s="340"/>
      <c r="G30" s="340"/>
      <c r="H30" s="340"/>
      <c r="I30" s="341"/>
      <c r="J30" s="86"/>
      <c r="K30" s="1"/>
    </row>
    <row r="31" spans="1:11">
      <c r="A31" s="1"/>
      <c r="B31" s="83" t="s">
        <v>314</v>
      </c>
      <c r="C31" s="83" t="e">
        <f>INDEX(B6:B9,MATCH(1,H6:H9,0))</f>
        <v>#N/A</v>
      </c>
      <c r="D31" s="342"/>
      <c r="E31" s="343"/>
      <c r="F31" s="343"/>
      <c r="G31" s="343"/>
      <c r="H31" s="343"/>
      <c r="I31" s="344"/>
      <c r="J31" s="87"/>
      <c r="K31" s="1"/>
    </row>
    <row r="32" spans="1:11" ht="41.25" customHeight="1">
      <c r="B32" s="82" t="s">
        <v>315</v>
      </c>
      <c r="C32" s="53"/>
      <c r="D32" s="345" t="e">
        <f>D29 &amp; CHAR(10) &amp; D30</f>
        <v>#REF!</v>
      </c>
      <c r="E32" s="346"/>
      <c r="F32" s="346"/>
      <c r="G32" s="346"/>
      <c r="H32" s="346"/>
      <c r="I32" s="347"/>
      <c r="J32" s="88"/>
    </row>
    <row r="36" spans="2:11">
      <c r="B36" s="106" t="s">
        <v>316</v>
      </c>
      <c r="C36" s="106" t="s">
        <v>317</v>
      </c>
      <c r="D36" s="106" t="s">
        <v>318</v>
      </c>
      <c r="E36" s="106" t="s">
        <v>272</v>
      </c>
    </row>
    <row r="37" spans="2:11">
      <c r="B37" s="100" t="s">
        <v>29</v>
      </c>
      <c r="C37" s="103" t="s">
        <v>151</v>
      </c>
      <c r="D37" s="103">
        <v>10</v>
      </c>
      <c r="E37" s="103">
        <v>0</v>
      </c>
    </row>
    <row r="38" spans="2:11">
      <c r="B38" s="101" t="s">
        <v>27</v>
      </c>
      <c r="C38" s="104" t="s">
        <v>319</v>
      </c>
      <c r="D38" s="104">
        <v>5</v>
      </c>
      <c r="E38" s="104">
        <v>5</v>
      </c>
    </row>
    <row r="39" spans="2:11">
      <c r="B39" s="102" t="s">
        <v>28</v>
      </c>
      <c r="C39" s="105" t="s">
        <v>182</v>
      </c>
      <c r="D39" s="105" t="s">
        <v>320</v>
      </c>
      <c r="E39" s="105">
        <v>10</v>
      </c>
    </row>
    <row r="40" spans="2:11">
      <c r="B40" s="102"/>
      <c r="C40" s="105" t="s">
        <v>194</v>
      </c>
      <c r="D40" s="105" t="s">
        <v>320</v>
      </c>
      <c r="E40" s="105" t="s">
        <v>320</v>
      </c>
    </row>
    <row r="42" spans="2:11">
      <c r="B42" t="s">
        <v>321</v>
      </c>
      <c r="C42">
        <f>SUM(C44:C77)</f>
        <v>3</v>
      </c>
      <c r="E42">
        <f>SUM(E44:E77)</f>
        <v>0</v>
      </c>
      <c r="G42">
        <f>SUM(G44:G77)</f>
        <v>2</v>
      </c>
      <c r="I42">
        <f>SUM(I44:I77)</f>
        <v>0</v>
      </c>
      <c r="K42">
        <f>SUM(K44:K77)</f>
        <v>1</v>
      </c>
    </row>
    <row r="43" spans="2:11">
      <c r="B43" s="264" t="s">
        <v>322</v>
      </c>
      <c r="C43" s="265" t="s">
        <v>323</v>
      </c>
      <c r="D43" s="264" t="s">
        <v>324</v>
      </c>
      <c r="E43" s="264" t="s">
        <v>325</v>
      </c>
      <c r="F43" s="264" t="s">
        <v>326</v>
      </c>
      <c r="G43" s="264" t="s">
        <v>327</v>
      </c>
      <c r="H43" s="264" t="s">
        <v>328</v>
      </c>
      <c r="I43" s="264" t="s">
        <v>329</v>
      </c>
      <c r="J43" s="264" t="s">
        <v>330</v>
      </c>
      <c r="K43" s="264" t="s">
        <v>331</v>
      </c>
    </row>
    <row r="44" spans="2:11">
      <c r="B44" s="266" t="str">
        <f>'Bewertung qualitativ'!E3</f>
        <v>1.1  Herstellerunterstützung</v>
      </c>
      <c r="C44" s="53">
        <f>IF('Bewertung qualitativ'!G3="Ja",1,0)</f>
        <v>1</v>
      </c>
      <c r="D44" s="53">
        <f>IF('Bewertung qualitativ'!H3=Wertetabellen!$B$7,1,0)</f>
        <v>0</v>
      </c>
      <c r="E44" s="53">
        <f>$C44*D44</f>
        <v>0</v>
      </c>
      <c r="F44" s="53">
        <f>IF('Bewertung qualitativ'!J3=Wertetabellen!$B$7,1,0)</f>
        <v>1</v>
      </c>
      <c r="G44" s="53">
        <f>$C44*F44</f>
        <v>1</v>
      </c>
      <c r="H44" s="53">
        <f>IF('Bewertung qualitativ'!L3=Wertetabellen!$B$7,1,0)</f>
        <v>0</v>
      </c>
      <c r="I44" s="53">
        <f>$C44*H44</f>
        <v>0</v>
      </c>
      <c r="J44" s="53">
        <f>IF('Bewertung qualitativ'!N3=Wertetabellen!$B$7,1,0)</f>
        <v>0</v>
      </c>
      <c r="K44" s="53">
        <f>$C44*J44</f>
        <v>0</v>
      </c>
    </row>
    <row r="45" spans="2:11">
      <c r="B45" s="266" t="str">
        <f>'Bewertung qualitativ'!E4</f>
        <v>1.2 Interoperabilität / Schnittstellenprobleme</v>
      </c>
      <c r="C45" s="53">
        <f>IF('Bewertung qualitativ'!G4="Ja",1,0)</f>
        <v>0</v>
      </c>
      <c r="D45" s="53">
        <f>IF('Bewertung qualitativ'!H4=Wertetabellen!$B$7,1,0)</f>
        <v>1</v>
      </c>
      <c r="E45" s="53">
        <f t="shared" ref="E45:E77" si="0">$C45*D45</f>
        <v>0</v>
      </c>
      <c r="F45" s="53">
        <f>IF('Bewertung qualitativ'!J4=Wertetabellen!$B$7,1,0)</f>
        <v>0</v>
      </c>
      <c r="G45" s="53">
        <f t="shared" ref="G45:G77" si="1">$C45*F45</f>
        <v>0</v>
      </c>
      <c r="H45" s="53">
        <f>IF('Bewertung qualitativ'!L4=Wertetabellen!$B$7,1,0)</f>
        <v>1</v>
      </c>
      <c r="I45" s="53">
        <f t="shared" ref="I45:I77" si="2">$C45*H45</f>
        <v>0</v>
      </c>
      <c r="J45" s="53">
        <f>IF('Bewertung qualitativ'!N4=Wertetabellen!$B$7,1,0)</f>
        <v>0</v>
      </c>
      <c r="K45" s="53">
        <f t="shared" ref="K45:K77" si="3">$C45*J45</f>
        <v>0</v>
      </c>
    </row>
    <row r="46" spans="2:11">
      <c r="B46" s="266" t="str">
        <f>'Bewertung qualitativ'!E5</f>
        <v>1.3 Ausbau-Erweiterungsgrenzen der Lösung</v>
      </c>
      <c r="C46" s="53">
        <f>IF('Bewertung qualitativ'!G5="Ja",1,0)</f>
        <v>0</v>
      </c>
      <c r="D46" s="53">
        <f>IF('Bewertung qualitativ'!H5=Wertetabellen!$B$7,1,0)</f>
        <v>1</v>
      </c>
      <c r="E46" s="53">
        <f t="shared" si="0"/>
        <v>0</v>
      </c>
      <c r="F46" s="53">
        <f>IF('Bewertung qualitativ'!J5=Wertetabellen!$B$7,1,0)</f>
        <v>0</v>
      </c>
      <c r="G46" s="53">
        <f t="shared" si="1"/>
        <v>0</v>
      </c>
      <c r="H46" s="53">
        <f>IF('Bewertung qualitativ'!L5=Wertetabellen!$B$7,1,0)</f>
        <v>0</v>
      </c>
      <c r="I46" s="53">
        <f t="shared" si="2"/>
        <v>0</v>
      </c>
      <c r="J46" s="53">
        <f>IF('Bewertung qualitativ'!N5=Wertetabellen!$B$7,1,0)</f>
        <v>0</v>
      </c>
      <c r="K46" s="53">
        <f t="shared" si="3"/>
        <v>0</v>
      </c>
    </row>
    <row r="47" spans="2:11">
      <c r="B47" s="266" t="str">
        <f>'Bewertung qualitativ'!E6</f>
        <v>1.4 Konformität mit IT-Sicherheitsvorgaben des Landes</v>
      </c>
      <c r="C47" s="53">
        <f>IF('Bewertung qualitativ'!G6="Ja",1,0)</f>
        <v>1</v>
      </c>
      <c r="D47" s="53">
        <f>IF('Bewertung qualitativ'!H6=Wertetabellen!$B$7,1,0)</f>
        <v>0</v>
      </c>
      <c r="E47" s="53">
        <f t="shared" si="0"/>
        <v>0</v>
      </c>
      <c r="F47" s="53">
        <f>IF('Bewertung qualitativ'!J6=Wertetabellen!$B$7,1,0)</f>
        <v>0</v>
      </c>
      <c r="G47" s="53">
        <f t="shared" si="1"/>
        <v>0</v>
      </c>
      <c r="H47" s="53">
        <f>IF('Bewertung qualitativ'!L6=Wertetabellen!$B$7,1,0)</f>
        <v>0</v>
      </c>
      <c r="I47" s="53">
        <f t="shared" si="2"/>
        <v>0</v>
      </c>
      <c r="J47" s="53">
        <f>IF('Bewertung qualitativ'!N6=Wertetabellen!$B$7,1,0)</f>
        <v>0</v>
      </c>
      <c r="K47" s="53">
        <f t="shared" si="3"/>
        <v>0</v>
      </c>
    </row>
    <row r="48" spans="2:11">
      <c r="B48" s="266" t="str">
        <f>'Bewertung qualitativ'!E7</f>
        <v>1.5 Standardkonformität (IT-Architektur)</v>
      </c>
      <c r="C48" s="53">
        <f>IF('Bewertung qualitativ'!G7="Ja",1,0)</f>
        <v>1</v>
      </c>
      <c r="D48" s="53">
        <f>IF('Bewertung qualitativ'!H7=Wertetabellen!$B$7,1,0)</f>
        <v>0</v>
      </c>
      <c r="E48" s="53">
        <f t="shared" si="0"/>
        <v>0</v>
      </c>
      <c r="F48" s="53">
        <f>IF('Bewertung qualitativ'!J7=Wertetabellen!$B$7,1,0)</f>
        <v>1</v>
      </c>
      <c r="G48" s="53">
        <f t="shared" si="1"/>
        <v>1</v>
      </c>
      <c r="H48" s="53">
        <f>IF('Bewertung qualitativ'!L7=Wertetabellen!$B$7,1,0)</f>
        <v>0</v>
      </c>
      <c r="I48" s="53">
        <f t="shared" si="2"/>
        <v>0</v>
      </c>
      <c r="J48" s="53">
        <f>IF('Bewertung qualitativ'!N7=Wertetabellen!$B$7,1,0)</f>
        <v>1</v>
      </c>
      <c r="K48" s="53">
        <f t="shared" si="3"/>
        <v>1</v>
      </c>
    </row>
    <row r="49" spans="2:11">
      <c r="B49" s="266" t="str">
        <f>'Bewertung qualitativ'!E8</f>
        <v>1.6 Medienbrüche ohne gesetzliche Notwendigkeit</v>
      </c>
      <c r="C49" s="53">
        <f>IF('Bewertung qualitativ'!G8="Ja",1,0)</f>
        <v>0</v>
      </c>
      <c r="D49" s="53">
        <f>IF('Bewertung qualitativ'!H8=Wertetabellen!$B$7,1,0)</f>
        <v>0</v>
      </c>
      <c r="E49" s="53">
        <f t="shared" si="0"/>
        <v>0</v>
      </c>
      <c r="F49" s="53">
        <f>IF('Bewertung qualitativ'!J8=Wertetabellen!$B$7,1,0)</f>
        <v>0</v>
      </c>
      <c r="G49" s="53">
        <f t="shared" si="1"/>
        <v>0</v>
      </c>
      <c r="H49" s="53">
        <f>IF('Bewertung qualitativ'!L8=Wertetabellen!$B$7,1,0)</f>
        <v>0</v>
      </c>
      <c r="I49" s="53">
        <f t="shared" si="2"/>
        <v>0</v>
      </c>
      <c r="J49" s="53">
        <f>IF('Bewertung qualitativ'!N8=Wertetabellen!$B$7,1,0)</f>
        <v>0</v>
      </c>
      <c r="K49" s="53">
        <f t="shared" si="3"/>
        <v>0</v>
      </c>
    </row>
    <row r="50" spans="2:11">
      <c r="B50" s="266"/>
      <c r="C50" s="53"/>
      <c r="D50" s="53">
        <f>IF('Bewertung qualitativ'!H9=Wertetabellen!$B$7,1,0)</f>
        <v>0</v>
      </c>
      <c r="E50" s="53"/>
      <c r="F50" s="53">
        <f>IF('Bewertung qualitativ'!J9=Wertetabellen!$B$7,1,0)</f>
        <v>0</v>
      </c>
      <c r="G50" s="53"/>
      <c r="H50" s="53">
        <f>IF('Bewertung qualitativ'!L9=Wertetabellen!$B$7,1,0)</f>
        <v>0</v>
      </c>
      <c r="I50" s="53"/>
      <c r="J50" s="53">
        <f>IF('Bewertung qualitativ'!N9=Wertetabellen!$B$7,1,0)</f>
        <v>0</v>
      </c>
      <c r="K50" s="53"/>
    </row>
    <row r="51" spans="2:11">
      <c r="B51" s="266" t="str">
        <f>'Bewertung qualitativ'!E10</f>
        <v>2.1 Erfüllung von Vorgaben des Datenschutzes</v>
      </c>
      <c r="C51" s="53">
        <f>IF('Bewertung qualitativ'!G10="Ja",1,0)</f>
        <v>0</v>
      </c>
      <c r="D51" s="53">
        <f>IF('Bewertung qualitativ'!H10=Wertetabellen!$B$7,1,0)</f>
        <v>0</v>
      </c>
      <c r="E51" s="53">
        <f t="shared" si="0"/>
        <v>0</v>
      </c>
      <c r="F51" s="53">
        <f>IF('Bewertung qualitativ'!J10=Wertetabellen!$B$7,1,0)</f>
        <v>0</v>
      </c>
      <c r="G51" s="53">
        <f t="shared" si="1"/>
        <v>0</v>
      </c>
      <c r="H51" s="53">
        <f>IF('Bewertung qualitativ'!L10=Wertetabellen!$B$7,1,0)</f>
        <v>0</v>
      </c>
      <c r="I51" s="53">
        <f t="shared" si="2"/>
        <v>0</v>
      </c>
      <c r="J51" s="53">
        <f>IF('Bewertung qualitativ'!N10=Wertetabellen!$B$7,1,0)</f>
        <v>0</v>
      </c>
      <c r="K51" s="53">
        <f t="shared" si="3"/>
        <v>0</v>
      </c>
    </row>
    <row r="52" spans="2:11">
      <c r="B52" s="266" t="str">
        <f>'Bewertung qualitativ'!E11</f>
        <v>2.2 Wiederverwendbarkeit der erhobenen Daten-</v>
      </c>
      <c r="C52" s="53">
        <f>IF('Bewertung qualitativ'!G11="Ja",1,0)</f>
        <v>0</v>
      </c>
      <c r="D52" s="53">
        <f>IF('Bewertung qualitativ'!H11=Wertetabellen!$B$7,1,0)</f>
        <v>0</v>
      </c>
      <c r="E52" s="53">
        <f t="shared" si="0"/>
        <v>0</v>
      </c>
      <c r="F52" s="53">
        <f>IF('Bewertung qualitativ'!J11=Wertetabellen!$B$7,1,0)</f>
        <v>0</v>
      </c>
      <c r="G52" s="53">
        <f t="shared" si="1"/>
        <v>0</v>
      </c>
      <c r="H52" s="53">
        <f>IF('Bewertung qualitativ'!L11=Wertetabellen!$B$7,1,0)</f>
        <v>0</v>
      </c>
      <c r="I52" s="53">
        <f t="shared" si="2"/>
        <v>0</v>
      </c>
      <c r="J52" s="53">
        <f>IF('Bewertung qualitativ'!N11=Wertetabellen!$B$7,1,0)</f>
        <v>0</v>
      </c>
      <c r="K52" s="53">
        <f t="shared" si="3"/>
        <v>0</v>
      </c>
    </row>
    <row r="53" spans="2:11">
      <c r="B53" s="266" t="str">
        <f>'Bewertung qualitativ'!E12</f>
        <v>2.3 Erhebung von Daten</v>
      </c>
      <c r="C53" s="53">
        <f>IF('Bewertung qualitativ'!G12="Ja",1,0)</f>
        <v>0</v>
      </c>
      <c r="D53" s="53">
        <f>IF('Bewertung qualitativ'!H12=Wertetabellen!$B$7,1,0)</f>
        <v>0</v>
      </c>
      <c r="E53" s="53">
        <f t="shared" si="0"/>
        <v>0</v>
      </c>
      <c r="F53" s="53">
        <f>IF('Bewertung qualitativ'!J12=Wertetabellen!$B$7,1,0)</f>
        <v>0</v>
      </c>
      <c r="G53" s="53">
        <f t="shared" si="1"/>
        <v>0</v>
      </c>
      <c r="H53" s="53">
        <f>IF('Bewertung qualitativ'!L12=Wertetabellen!$B$7,1,0)</f>
        <v>0</v>
      </c>
      <c r="I53" s="53">
        <f t="shared" si="2"/>
        <v>0</v>
      </c>
      <c r="J53" s="53">
        <f>IF('Bewertung qualitativ'!N12=Wertetabellen!$B$7,1,0)</f>
        <v>0</v>
      </c>
      <c r="K53" s="53">
        <f t="shared" si="3"/>
        <v>0</v>
      </c>
    </row>
    <row r="54" spans="2:11">
      <c r="B54" s="266" t="str">
        <f>'Bewertung qualitativ'!E13</f>
        <v>2.4 Datenmodell</v>
      </c>
      <c r="C54" s="53">
        <f>IF('Bewertung qualitativ'!G13="Ja",1,0)</f>
        <v>0</v>
      </c>
      <c r="D54" s="53">
        <f>IF('Bewertung qualitativ'!H13=Wertetabellen!$B$7,1,0)</f>
        <v>0</v>
      </c>
      <c r="E54" s="53">
        <f t="shared" si="0"/>
        <v>0</v>
      </c>
      <c r="F54" s="53">
        <f>IF('Bewertung qualitativ'!J13=Wertetabellen!$B$7,1,0)</f>
        <v>0</v>
      </c>
      <c r="G54" s="53">
        <f t="shared" si="1"/>
        <v>0</v>
      </c>
      <c r="H54" s="53">
        <f>IF('Bewertung qualitativ'!L13=Wertetabellen!$B$7,1,0)</f>
        <v>0</v>
      </c>
      <c r="I54" s="53">
        <f t="shared" si="2"/>
        <v>0</v>
      </c>
      <c r="J54" s="53">
        <f>IF('Bewertung qualitativ'!N13=Wertetabellen!$B$7,1,0)</f>
        <v>0</v>
      </c>
      <c r="K54" s="53">
        <f t="shared" si="3"/>
        <v>0</v>
      </c>
    </row>
    <row r="55" spans="2:11">
      <c r="B55" s="266" t="str">
        <f>'Bewertung qualitativ'!E14</f>
        <v xml:space="preserve">2.5 Datenstrukturierung </v>
      </c>
      <c r="C55" s="53">
        <f>IF('Bewertung qualitativ'!G14="Ja",1,0)</f>
        <v>0</v>
      </c>
      <c r="D55" s="53">
        <f>IF('Bewertung qualitativ'!H14=Wertetabellen!$B$7,1,0)</f>
        <v>0</v>
      </c>
      <c r="E55" s="53">
        <f t="shared" si="0"/>
        <v>0</v>
      </c>
      <c r="F55" s="53">
        <f>IF('Bewertung qualitativ'!J14=Wertetabellen!$B$7,1,0)</f>
        <v>0</v>
      </c>
      <c r="G55" s="53">
        <f t="shared" si="1"/>
        <v>0</v>
      </c>
      <c r="H55" s="53">
        <f>IF('Bewertung qualitativ'!L14=Wertetabellen!$B$7,1,0)</f>
        <v>0</v>
      </c>
      <c r="I55" s="53">
        <f t="shared" si="2"/>
        <v>0</v>
      </c>
      <c r="J55" s="53">
        <f>IF('Bewertung qualitativ'!N14=Wertetabellen!$B$7,1,0)</f>
        <v>0</v>
      </c>
      <c r="K55" s="53">
        <f t="shared" si="3"/>
        <v>0</v>
      </c>
    </row>
    <row r="56" spans="2:11">
      <c r="B56" s="266" t="str">
        <f>'Bewertung qualitativ'!E15</f>
        <v>2.6 Datenauswertung</v>
      </c>
      <c r="C56" s="53">
        <f>IF('Bewertung qualitativ'!G15="Ja",1,0)</f>
        <v>0</v>
      </c>
      <c r="D56" s="53">
        <f>IF('Bewertung qualitativ'!H15=Wertetabellen!$B$7,1,0)</f>
        <v>0</v>
      </c>
      <c r="E56" s="53">
        <f t="shared" si="0"/>
        <v>0</v>
      </c>
      <c r="F56" s="53">
        <f>IF('Bewertung qualitativ'!J15=Wertetabellen!$B$7,1,0)</f>
        <v>0</v>
      </c>
      <c r="G56" s="53">
        <f t="shared" si="1"/>
        <v>0</v>
      </c>
      <c r="H56" s="53">
        <f>IF('Bewertung qualitativ'!L15=Wertetabellen!$B$7,1,0)</f>
        <v>0</v>
      </c>
      <c r="I56" s="53">
        <f t="shared" si="2"/>
        <v>0</v>
      </c>
      <c r="J56" s="53">
        <f>IF('Bewertung qualitativ'!N15=Wertetabellen!$B$7,1,0)</f>
        <v>0</v>
      </c>
      <c r="K56" s="53">
        <f t="shared" si="3"/>
        <v>0</v>
      </c>
    </row>
    <row r="57" spans="2:11" ht="14.25" customHeight="1">
      <c r="B57" s="266"/>
      <c r="C57" s="53"/>
      <c r="D57" s="53">
        <f>IF('Bewertung qualitativ'!H16=Wertetabellen!$B$7,1,0)</f>
        <v>0</v>
      </c>
      <c r="E57" s="53"/>
      <c r="F57" s="53">
        <f>IF('Bewertung qualitativ'!J16=Wertetabellen!$B$7,1,0)</f>
        <v>0</v>
      </c>
      <c r="G57" s="53"/>
      <c r="H57" s="53">
        <f>IF('Bewertung qualitativ'!L16=Wertetabellen!$B$7,1,0)</f>
        <v>0</v>
      </c>
      <c r="I57" s="53"/>
      <c r="J57" s="53">
        <f>IF('Bewertung qualitativ'!N16=Wertetabellen!$B$7,1,0)</f>
        <v>0</v>
      </c>
      <c r="K57" s="53"/>
    </row>
    <row r="58" spans="2:11">
      <c r="B58" s="266" t="str">
        <f>'Bewertung qualitativ'!E17</f>
        <v>3.1. Unterstützung von Verwaltungsprozessen</v>
      </c>
      <c r="C58" s="53">
        <f>IF('Bewertung qualitativ'!G17="Ja",1,0)</f>
        <v>0</v>
      </c>
      <c r="D58" s="53">
        <f>IF('Bewertung qualitativ'!H17=Wertetabellen!$B$7,1,0)</f>
        <v>0</v>
      </c>
      <c r="E58" s="53">
        <f t="shared" si="0"/>
        <v>0</v>
      </c>
      <c r="F58" s="53">
        <f>IF('Bewertung qualitativ'!J17=Wertetabellen!$B$7,1,0)</f>
        <v>0</v>
      </c>
      <c r="G58" s="53">
        <f t="shared" si="1"/>
        <v>0</v>
      </c>
      <c r="H58" s="53">
        <f>IF('Bewertung qualitativ'!L17=Wertetabellen!$B$7,1,0)</f>
        <v>0</v>
      </c>
      <c r="I58" s="53">
        <f t="shared" si="2"/>
        <v>0</v>
      </c>
      <c r="J58" s="53">
        <f>IF('Bewertung qualitativ'!N17=Wertetabellen!$B$7,1,0)</f>
        <v>0</v>
      </c>
      <c r="K58" s="53">
        <f t="shared" si="3"/>
        <v>0</v>
      </c>
    </row>
    <row r="59" spans="2:11">
      <c r="B59" s="266" t="str">
        <f>'Bewertung qualitativ'!E18</f>
        <v xml:space="preserve">3.2. Qualität der Aufgabenerledigung </v>
      </c>
      <c r="C59" s="53">
        <f>IF('Bewertung qualitativ'!G18="Ja",1,0)</f>
        <v>0</v>
      </c>
      <c r="D59" s="53">
        <f>IF('Bewertung qualitativ'!H18=Wertetabellen!$B$7,1,0)</f>
        <v>0</v>
      </c>
      <c r="E59" s="53">
        <f t="shared" si="0"/>
        <v>0</v>
      </c>
      <c r="F59" s="53">
        <f>IF('Bewertung qualitativ'!J18=Wertetabellen!$B$7,1,0)</f>
        <v>1</v>
      </c>
      <c r="G59" s="53">
        <f t="shared" si="1"/>
        <v>0</v>
      </c>
      <c r="H59" s="53">
        <f>IF('Bewertung qualitativ'!L18=Wertetabellen!$B$7,1,0)</f>
        <v>0</v>
      </c>
      <c r="I59" s="53">
        <f t="shared" si="2"/>
        <v>0</v>
      </c>
      <c r="J59" s="53">
        <f>IF('Bewertung qualitativ'!N18=Wertetabellen!$B$7,1,0)</f>
        <v>0</v>
      </c>
      <c r="K59" s="53">
        <f t="shared" si="3"/>
        <v>0</v>
      </c>
    </row>
    <row r="60" spans="2:11">
      <c r="B60" s="266" t="str">
        <f>'Bewertung qualitativ'!E19</f>
        <v>3.3 Geschwindigkeit von Arbeitsabläufen und Prozessen</v>
      </c>
      <c r="C60" s="53">
        <f>IF('Bewertung qualitativ'!G19="Ja",1,0)</f>
        <v>0</v>
      </c>
      <c r="D60" s="53">
        <f>IF('Bewertung qualitativ'!H19=Wertetabellen!$B$7,1,0)</f>
        <v>0</v>
      </c>
      <c r="E60" s="53">
        <f t="shared" si="0"/>
        <v>0</v>
      </c>
      <c r="F60" s="53">
        <f>IF('Bewertung qualitativ'!J19=Wertetabellen!$B$7,1,0)</f>
        <v>0</v>
      </c>
      <c r="G60" s="53">
        <f t="shared" si="1"/>
        <v>0</v>
      </c>
      <c r="H60" s="53">
        <f>IF('Bewertung qualitativ'!L19=Wertetabellen!$B$7,1,0)</f>
        <v>1</v>
      </c>
      <c r="I60" s="53">
        <f t="shared" si="2"/>
        <v>0</v>
      </c>
      <c r="J60" s="53">
        <f>IF('Bewertung qualitativ'!N19=Wertetabellen!$B$7,1,0)</f>
        <v>0</v>
      </c>
      <c r="K60" s="53">
        <f t="shared" si="3"/>
        <v>0</v>
      </c>
    </row>
    <row r="61" spans="2:11">
      <c r="B61" s="266" t="str">
        <f>'Bewertung qualitativ'!E20</f>
        <v xml:space="preserve">3.4 Quantität von Arbeitsabläufen und Prozessen </v>
      </c>
      <c r="C61" s="53">
        <f>IF('Bewertung qualitativ'!G20="Ja",1,0)</f>
        <v>0</v>
      </c>
      <c r="D61" s="53">
        <f>IF('Bewertung qualitativ'!H20=Wertetabellen!$B$7,1,0)</f>
        <v>0</v>
      </c>
      <c r="E61" s="53">
        <f t="shared" si="0"/>
        <v>0</v>
      </c>
      <c r="F61" s="53">
        <f>IF('Bewertung qualitativ'!J20=Wertetabellen!$B$7,1,0)</f>
        <v>1</v>
      </c>
      <c r="G61" s="53">
        <f t="shared" si="1"/>
        <v>0</v>
      </c>
      <c r="H61" s="53">
        <f>IF('Bewertung qualitativ'!L20=Wertetabellen!$B$7,1,0)</f>
        <v>0</v>
      </c>
      <c r="I61" s="53">
        <f t="shared" si="2"/>
        <v>0</v>
      </c>
      <c r="J61" s="53">
        <f>IF('Bewertung qualitativ'!N20=Wertetabellen!$B$7,1,0)</f>
        <v>1</v>
      </c>
      <c r="K61" s="53">
        <f t="shared" si="3"/>
        <v>0</v>
      </c>
    </row>
    <row r="62" spans="2:11">
      <c r="B62" s="266" t="str">
        <f>'Bewertung qualitativ'!E21</f>
        <v>3.5 Verwaltungsebenenübergreifende Zusammenarbeit</v>
      </c>
      <c r="C62" s="53">
        <f>IF('Bewertung qualitativ'!G21="Ja",1,0)</f>
        <v>0</v>
      </c>
      <c r="D62" s="53">
        <f>IF('Bewertung qualitativ'!H21=Wertetabellen!$B$7,1,0)</f>
        <v>0</v>
      </c>
      <c r="E62" s="53">
        <f t="shared" si="0"/>
        <v>0</v>
      </c>
      <c r="F62" s="53">
        <f>IF('Bewertung qualitativ'!J21=Wertetabellen!$B$7,1,0)</f>
        <v>0</v>
      </c>
      <c r="G62" s="53">
        <f t="shared" si="1"/>
        <v>0</v>
      </c>
      <c r="H62" s="53">
        <f>IF('Bewertung qualitativ'!L21=Wertetabellen!$B$7,1,0)</f>
        <v>0</v>
      </c>
      <c r="I62" s="53">
        <f t="shared" si="2"/>
        <v>0</v>
      </c>
      <c r="J62" s="53">
        <f>IF('Bewertung qualitativ'!N21=Wertetabellen!$B$7,1,0)</f>
        <v>0</v>
      </c>
      <c r="K62" s="53">
        <f t="shared" si="3"/>
        <v>0</v>
      </c>
    </row>
    <row r="63" spans="2:11">
      <c r="B63" s="266" t="str">
        <f>'Bewertung qualitativ'!E22</f>
        <v>3.6 Informationsbereitstellung für Entscheidungsträger und Controlling</v>
      </c>
      <c r="C63" s="53">
        <f>IF('Bewertung qualitativ'!G22="Ja",1,0)</f>
        <v>0</v>
      </c>
      <c r="D63" s="53">
        <f>IF('Bewertung qualitativ'!H22=Wertetabellen!$B$7,1,0)</f>
        <v>0</v>
      </c>
      <c r="E63" s="53">
        <f t="shared" si="0"/>
        <v>0</v>
      </c>
      <c r="F63" s="53">
        <f>IF('Bewertung qualitativ'!J22=Wertetabellen!$B$7,1,0)</f>
        <v>0</v>
      </c>
      <c r="G63" s="53">
        <f t="shared" si="1"/>
        <v>0</v>
      </c>
      <c r="H63" s="53">
        <f>IF('Bewertung qualitativ'!L22=Wertetabellen!$B$7,1,0)</f>
        <v>0</v>
      </c>
      <c r="I63" s="53">
        <f t="shared" si="2"/>
        <v>0</v>
      </c>
      <c r="J63" s="53">
        <f>IF('Bewertung qualitativ'!N22=Wertetabellen!$B$7,1,0)</f>
        <v>0</v>
      </c>
      <c r="K63" s="53">
        <f t="shared" si="3"/>
        <v>0</v>
      </c>
    </row>
    <row r="64" spans="2:11">
      <c r="B64" s="266"/>
      <c r="C64" s="53"/>
      <c r="D64" s="53">
        <f>IF('Bewertung qualitativ'!H23=Wertetabellen!$B$7,1,0)</f>
        <v>0</v>
      </c>
      <c r="E64" s="53"/>
      <c r="F64" s="53">
        <f>IF('Bewertung qualitativ'!J23=Wertetabellen!$B$7,1,0)</f>
        <v>0</v>
      </c>
      <c r="G64" s="53"/>
      <c r="H64" s="53">
        <f>IF('Bewertung qualitativ'!L23=Wertetabellen!$B$7,1,0)</f>
        <v>0</v>
      </c>
      <c r="I64" s="53"/>
      <c r="J64" s="53">
        <f>IF('Bewertung qualitativ'!N23=Wertetabellen!$B$7,1,0)</f>
        <v>0</v>
      </c>
      <c r="K64" s="53"/>
    </row>
    <row r="65" spans="2:11">
      <c r="B65" s="266" t="str">
        <f>'Bewertung qualitativ'!E24</f>
        <v>4.1 Auswirkung auf den Wirtschaftsstandort</v>
      </c>
      <c r="C65" s="53">
        <f>IF('Bewertung qualitativ'!G24="Ja",1,0)</f>
        <v>0</v>
      </c>
      <c r="D65" s="53">
        <f>IF('Bewertung qualitativ'!H24=Wertetabellen!$B$7,1,0)</f>
        <v>0</v>
      </c>
      <c r="E65" s="53">
        <f t="shared" si="0"/>
        <v>0</v>
      </c>
      <c r="F65" s="53">
        <f>IF('Bewertung qualitativ'!J24=Wertetabellen!$B$7,1,0)</f>
        <v>0</v>
      </c>
      <c r="G65" s="53">
        <f t="shared" si="1"/>
        <v>0</v>
      </c>
      <c r="H65" s="53">
        <f>IF('Bewertung qualitativ'!L24=Wertetabellen!$B$7,1,0)</f>
        <v>0</v>
      </c>
      <c r="I65" s="53">
        <f t="shared" si="2"/>
        <v>0</v>
      </c>
      <c r="J65" s="53">
        <f>IF('Bewertung qualitativ'!N24=Wertetabellen!$B$7,1,0)</f>
        <v>0</v>
      </c>
      <c r="K65" s="53">
        <f t="shared" si="3"/>
        <v>0</v>
      </c>
    </row>
    <row r="66" spans="2:11">
      <c r="B66" s="266" t="str">
        <f>'Bewertung qualitativ'!E25</f>
        <v>4.2 unmittelbarer monetärer Nutzen für Verwaltungsexterne</v>
      </c>
      <c r="C66" s="53">
        <f>IF('Bewertung qualitativ'!G25="Ja",1,0)</f>
        <v>0</v>
      </c>
      <c r="D66" s="53">
        <f>IF('Bewertung qualitativ'!H25=Wertetabellen!$B$7,1,0)</f>
        <v>0</v>
      </c>
      <c r="E66" s="53">
        <f t="shared" si="0"/>
        <v>0</v>
      </c>
      <c r="F66" s="53">
        <f>IF('Bewertung qualitativ'!J25=Wertetabellen!$B$7,1,0)</f>
        <v>0</v>
      </c>
      <c r="G66" s="53">
        <f t="shared" si="1"/>
        <v>0</v>
      </c>
      <c r="H66" s="53">
        <f>IF('Bewertung qualitativ'!L25=Wertetabellen!$B$7,1,0)</f>
        <v>0</v>
      </c>
      <c r="I66" s="53">
        <f t="shared" si="2"/>
        <v>0</v>
      </c>
      <c r="J66" s="53">
        <f>IF('Bewertung qualitativ'!N25=Wertetabellen!$B$7,1,0)</f>
        <v>0</v>
      </c>
      <c r="K66" s="53">
        <f t="shared" si="3"/>
        <v>0</v>
      </c>
    </row>
    <row r="67" spans="2:11">
      <c r="B67" s="266" t="str">
        <f>'Bewertung qualitativ'!E26</f>
        <v>4.3 Attraktivität der Arbeitsbedingungen</v>
      </c>
      <c r="C67" s="53">
        <f>IF('Bewertung qualitativ'!G26="Ja",1,0)</f>
        <v>0</v>
      </c>
      <c r="D67" s="53">
        <f>IF('Bewertung qualitativ'!H26=Wertetabellen!$B$7,1,0)</f>
        <v>0</v>
      </c>
      <c r="E67" s="53">
        <f t="shared" si="0"/>
        <v>0</v>
      </c>
      <c r="F67" s="53">
        <f>IF('Bewertung qualitativ'!J26=Wertetabellen!$B$7,1,0)</f>
        <v>0</v>
      </c>
      <c r="G67" s="53">
        <f t="shared" si="1"/>
        <v>0</v>
      </c>
      <c r="H67" s="53">
        <f>IF('Bewertung qualitativ'!L26=Wertetabellen!$B$7,1,0)</f>
        <v>0</v>
      </c>
      <c r="I67" s="53">
        <f t="shared" si="2"/>
        <v>0</v>
      </c>
      <c r="J67" s="53">
        <f>IF('Bewertung qualitativ'!N26=Wertetabellen!$B$7,1,0)</f>
        <v>0</v>
      </c>
      <c r="K67" s="53">
        <f t="shared" si="3"/>
        <v>0</v>
      </c>
    </row>
    <row r="68" spans="2:11">
      <c r="B68" s="266" t="str">
        <f>'Bewertung qualitativ'!E27</f>
        <v>4.4 Bedienerfreundlichkeit und Ergonomie</v>
      </c>
      <c r="C68" s="53">
        <f>IF('Bewertung qualitativ'!G27="Ja",1,0)</f>
        <v>0</v>
      </c>
      <c r="D68" s="53">
        <f>IF('Bewertung qualitativ'!H27=Wertetabellen!$B$7,1,0)</f>
        <v>0</v>
      </c>
      <c r="E68" s="53">
        <f t="shared" si="0"/>
        <v>0</v>
      </c>
      <c r="F68" s="53">
        <f>IF('Bewertung qualitativ'!J27=Wertetabellen!$B$7,1,0)</f>
        <v>0</v>
      </c>
      <c r="G68" s="53">
        <f t="shared" si="1"/>
        <v>0</v>
      </c>
      <c r="H68" s="53">
        <f>IF('Bewertung qualitativ'!L27=Wertetabellen!$B$7,1,0)</f>
        <v>0</v>
      </c>
      <c r="I68" s="53">
        <f t="shared" si="2"/>
        <v>0</v>
      </c>
      <c r="J68" s="53">
        <f>IF('Bewertung qualitativ'!N27=Wertetabellen!$B$7,1,0)</f>
        <v>0</v>
      </c>
      <c r="K68" s="53">
        <f t="shared" si="3"/>
        <v>0</v>
      </c>
    </row>
    <row r="69" spans="2:11">
      <c r="B69" s="266" t="str">
        <f>'Bewertung qualitativ'!E28</f>
        <v>4.5 Bedrüfnisse Kunden:innen</v>
      </c>
      <c r="C69" s="53">
        <f>IF('Bewertung qualitativ'!G28="Ja",1,0)</f>
        <v>0</v>
      </c>
      <c r="D69" s="53">
        <f>IF('Bewertung qualitativ'!H28=Wertetabellen!$B$7,1,0)</f>
        <v>0</v>
      </c>
      <c r="E69" s="53">
        <f t="shared" si="0"/>
        <v>0</v>
      </c>
      <c r="F69" s="53">
        <f>IF('Bewertung qualitativ'!J28=Wertetabellen!$B$7,1,0)</f>
        <v>0</v>
      </c>
      <c r="G69" s="53">
        <f t="shared" si="1"/>
        <v>0</v>
      </c>
      <c r="H69" s="53">
        <f>IF('Bewertung qualitativ'!L28=Wertetabellen!$B$7,1,0)</f>
        <v>0</v>
      </c>
      <c r="I69" s="53">
        <f t="shared" si="2"/>
        <v>0</v>
      </c>
      <c r="J69" s="53">
        <f>IF('Bewertung qualitativ'!N28=Wertetabellen!$B$7,1,0)</f>
        <v>0</v>
      </c>
      <c r="K69" s="53">
        <f t="shared" si="3"/>
        <v>0</v>
      </c>
    </row>
    <row r="70" spans="2:11">
      <c r="B70" s="266" t="str">
        <f>'Bewertung qualitativ'!E29</f>
        <v>4.6 Abbau Zugangsbarrieren</v>
      </c>
      <c r="C70" s="53">
        <f>IF('Bewertung qualitativ'!G29="Ja",1,0)</f>
        <v>0</v>
      </c>
      <c r="D70" s="53">
        <f>IF('Bewertung qualitativ'!H29=Wertetabellen!$B$7,1,0)</f>
        <v>0</v>
      </c>
      <c r="E70" s="53">
        <f t="shared" si="0"/>
        <v>0</v>
      </c>
      <c r="F70" s="53">
        <f>IF('Bewertung qualitativ'!J29=Wertetabellen!$B$7,1,0)</f>
        <v>0</v>
      </c>
      <c r="G70" s="53">
        <f t="shared" si="1"/>
        <v>0</v>
      </c>
      <c r="H70" s="53">
        <f>IF('Bewertung qualitativ'!L29=Wertetabellen!$B$7,1,0)</f>
        <v>0</v>
      </c>
      <c r="I70" s="53">
        <f t="shared" si="2"/>
        <v>0</v>
      </c>
      <c r="J70" s="53">
        <f>IF('Bewertung qualitativ'!N29=Wertetabellen!$B$7,1,0)</f>
        <v>0</v>
      </c>
      <c r="K70" s="53">
        <f t="shared" si="3"/>
        <v>0</v>
      </c>
    </row>
    <row r="71" spans="2:11">
      <c r="B71" s="266"/>
      <c r="C71" s="53"/>
      <c r="D71" s="53">
        <f>IF('Bewertung qualitativ'!H30=Wertetabellen!$B$7,1,0)</f>
        <v>0</v>
      </c>
      <c r="E71" s="53"/>
      <c r="F71" s="53">
        <f>IF('Bewertung qualitativ'!J30=Wertetabellen!$B$7,1,0)</f>
        <v>0</v>
      </c>
      <c r="G71" s="53"/>
      <c r="H71" s="53">
        <f>IF('Bewertung qualitativ'!L30=Wertetabellen!$B$7,1,0)</f>
        <v>0</v>
      </c>
      <c r="I71" s="53"/>
      <c r="J71" s="53">
        <f>IF('Bewertung qualitativ'!N30=Wertetabellen!$B$7,1,0)</f>
        <v>0</v>
      </c>
      <c r="K71" s="53"/>
    </row>
    <row r="72" spans="2:11">
      <c r="B72" s="266" t="str">
        <f>'Bewertung qualitativ'!E31</f>
        <v>5.1 Positives Verwaltungsimage</v>
      </c>
      <c r="C72" s="53">
        <f>IF('Bewertung qualitativ'!G31="Ja",1,0)</f>
        <v>0</v>
      </c>
      <c r="D72" s="53">
        <f>IF('Bewertung qualitativ'!H31=Wertetabellen!$B$7,1,0)</f>
        <v>0</v>
      </c>
      <c r="E72" s="53">
        <f t="shared" si="0"/>
        <v>0</v>
      </c>
      <c r="F72" s="53">
        <f>IF('Bewertung qualitativ'!J31=Wertetabellen!$B$7,1,0)</f>
        <v>0</v>
      </c>
      <c r="G72" s="53">
        <f t="shared" si="1"/>
        <v>0</v>
      </c>
      <c r="H72" s="53">
        <f>IF('Bewertung qualitativ'!L31=Wertetabellen!$B$7,1,0)</f>
        <v>0</v>
      </c>
      <c r="I72" s="53">
        <f t="shared" si="2"/>
        <v>0</v>
      </c>
      <c r="J72" s="53">
        <f>IF('Bewertung qualitativ'!N31=Wertetabellen!$B$7,1,0)</f>
        <v>0</v>
      </c>
      <c r="K72" s="53">
        <f t="shared" si="3"/>
        <v>0</v>
      </c>
    </row>
    <row r="73" spans="2:11">
      <c r="B73" s="266" t="str">
        <f>'Bewertung qualitativ'!E32</f>
        <v>5.2 Transparenz und Nachvollziehbarkeit des Verwaltungshandels</v>
      </c>
      <c r="C73" s="53">
        <f>IF('Bewertung qualitativ'!G32="Ja",1,0)</f>
        <v>0</v>
      </c>
      <c r="D73" s="53">
        <f>IF('Bewertung qualitativ'!H32=Wertetabellen!$B$7,1,0)</f>
        <v>0</v>
      </c>
      <c r="E73" s="53">
        <f t="shared" si="0"/>
        <v>0</v>
      </c>
      <c r="F73" s="53">
        <f>IF('Bewertung qualitativ'!J32=Wertetabellen!$B$7,1,0)</f>
        <v>0</v>
      </c>
      <c r="G73" s="53">
        <f t="shared" si="1"/>
        <v>0</v>
      </c>
      <c r="H73" s="53">
        <f>IF('Bewertung qualitativ'!L32=Wertetabellen!$B$7,1,0)</f>
        <v>0</v>
      </c>
      <c r="I73" s="53">
        <f t="shared" si="2"/>
        <v>0</v>
      </c>
      <c r="J73" s="53">
        <f>IF('Bewertung qualitativ'!N32=Wertetabellen!$B$7,1,0)</f>
        <v>0</v>
      </c>
      <c r="K73" s="53">
        <f t="shared" si="3"/>
        <v>0</v>
      </c>
    </row>
    <row r="74" spans="2:11">
      <c r="B74" s="266" t="str">
        <f>'Bewertung qualitativ'!E33</f>
        <v>5.3 Bestandteil der Digitalstrategie / Unternehmensphilosophie</v>
      </c>
      <c r="C74" s="53">
        <f>IF('Bewertung qualitativ'!G33="Ja",1,0)</f>
        <v>0</v>
      </c>
      <c r="D74" s="53">
        <f>IF('Bewertung qualitativ'!H33=Wertetabellen!$B$7,1,0)</f>
        <v>0</v>
      </c>
      <c r="E74" s="53">
        <f t="shared" si="0"/>
        <v>0</v>
      </c>
      <c r="F74" s="53">
        <f>IF('Bewertung qualitativ'!J33=Wertetabellen!$B$7,1,0)</f>
        <v>0</v>
      </c>
      <c r="G74" s="53">
        <f t="shared" si="1"/>
        <v>0</v>
      </c>
      <c r="H74" s="53">
        <f>IF('Bewertung qualitativ'!L33=Wertetabellen!$B$7,1,0)</f>
        <v>0</v>
      </c>
      <c r="I74" s="53">
        <f t="shared" si="2"/>
        <v>0</v>
      </c>
      <c r="J74" s="53">
        <f>IF('Bewertung qualitativ'!N33=Wertetabellen!$B$7,1,0)</f>
        <v>0</v>
      </c>
      <c r="K74" s="53">
        <f t="shared" si="3"/>
        <v>0</v>
      </c>
    </row>
    <row r="75" spans="2:11">
      <c r="B75" s="266" t="str">
        <f>'Bewertung qualitativ'!E34</f>
        <v>5.4 Einbindung Mitarbeitende</v>
      </c>
      <c r="C75" s="53">
        <f>IF('Bewertung qualitativ'!G34="Ja",1,0)</f>
        <v>0</v>
      </c>
      <c r="D75" s="53">
        <f>IF('Bewertung qualitativ'!H34=Wertetabellen!$B$7,1,0)</f>
        <v>0</v>
      </c>
      <c r="E75" s="53">
        <f t="shared" si="0"/>
        <v>0</v>
      </c>
      <c r="F75" s="53">
        <f>IF('Bewertung qualitativ'!J34=Wertetabellen!$B$7,1,0)</f>
        <v>0</v>
      </c>
      <c r="G75" s="53">
        <f t="shared" si="1"/>
        <v>0</v>
      </c>
      <c r="H75" s="53">
        <f>IF('Bewertung qualitativ'!L34=Wertetabellen!$B$7,1,0)</f>
        <v>0</v>
      </c>
      <c r="I75" s="53">
        <f t="shared" si="2"/>
        <v>0</v>
      </c>
      <c r="J75" s="53">
        <f>IF('Bewertung qualitativ'!N34=Wertetabellen!$B$7,1,0)</f>
        <v>0</v>
      </c>
      <c r="K75" s="53">
        <f t="shared" si="3"/>
        <v>0</v>
      </c>
    </row>
    <row r="76" spans="2:11">
      <c r="B76" s="266" t="str">
        <f>'Bewertung qualitativ'!E35</f>
        <v>5.5 Digitale Denkweise</v>
      </c>
      <c r="C76" s="53">
        <f>IF('Bewertung qualitativ'!G35="Ja",1,0)</f>
        <v>0</v>
      </c>
      <c r="D76" s="53">
        <f>IF('Bewertung qualitativ'!H35=Wertetabellen!$B$7,1,0)</f>
        <v>0</v>
      </c>
      <c r="E76" s="53">
        <f t="shared" si="0"/>
        <v>0</v>
      </c>
      <c r="F76" s="53">
        <f>IF('Bewertung qualitativ'!J35=Wertetabellen!$B$7,1,0)</f>
        <v>0</v>
      </c>
      <c r="G76" s="53">
        <f t="shared" si="1"/>
        <v>0</v>
      </c>
      <c r="H76" s="53">
        <f>IF('Bewertung qualitativ'!L35=Wertetabellen!$B$7,1,0)</f>
        <v>0</v>
      </c>
      <c r="I76" s="53">
        <f t="shared" si="2"/>
        <v>0</v>
      </c>
      <c r="J76" s="53">
        <f>IF('Bewertung qualitativ'!N35=Wertetabellen!$B$7,1,0)</f>
        <v>0</v>
      </c>
      <c r="K76" s="53">
        <f t="shared" si="3"/>
        <v>0</v>
      </c>
    </row>
    <row r="77" spans="2:11">
      <c r="B77" s="266" t="str">
        <f>'Bewertung qualitativ'!E36</f>
        <v>5.6 Anwendung in der täglichen Arbeit</v>
      </c>
      <c r="C77" s="53">
        <f>IF('Bewertung qualitativ'!G36="Ja",1,0)</f>
        <v>0</v>
      </c>
      <c r="D77" s="53">
        <f>IF('Bewertung qualitativ'!H36=Wertetabellen!$B$7,1,0)</f>
        <v>0</v>
      </c>
      <c r="E77" s="53">
        <f t="shared" si="0"/>
        <v>0</v>
      </c>
      <c r="F77" s="53">
        <f>IF('Bewertung qualitativ'!J36=Wertetabellen!$B$7,1,0)</f>
        <v>0</v>
      </c>
      <c r="G77" s="53">
        <f t="shared" si="1"/>
        <v>0</v>
      </c>
      <c r="H77" s="53">
        <f>IF('Bewertung qualitativ'!L36=Wertetabellen!$B$7,1,0)</f>
        <v>0</v>
      </c>
      <c r="I77" s="53">
        <f t="shared" si="2"/>
        <v>0</v>
      </c>
      <c r="J77" s="53">
        <f>IF('Bewertung qualitativ'!N36=Wertetabellen!$B$7,1,0)</f>
        <v>0</v>
      </c>
      <c r="K77" s="53">
        <f t="shared" si="3"/>
        <v>0</v>
      </c>
    </row>
    <row r="78" spans="2:11">
      <c r="B78" s="261"/>
    </row>
    <row r="79" spans="2:11">
      <c r="B79" t="s">
        <v>321</v>
      </c>
      <c r="C79">
        <f>SUM(C81:C114)</f>
        <v>3</v>
      </c>
      <c r="E79">
        <f>SUM(E81:E114)</f>
        <v>1</v>
      </c>
      <c r="G79">
        <f>SUM(G81:G114)</f>
        <v>0</v>
      </c>
      <c r="I79">
        <f>SUM(I81:I114)</f>
        <v>0</v>
      </c>
      <c r="K79">
        <f>SUM(K81:K114)</f>
        <v>1</v>
      </c>
    </row>
    <row r="80" spans="2:11">
      <c r="B80" s="264" t="s">
        <v>322</v>
      </c>
      <c r="C80" s="265" t="s">
        <v>323</v>
      </c>
      <c r="D80" s="264" t="s">
        <v>324</v>
      </c>
      <c r="E80" s="264" t="s">
        <v>325</v>
      </c>
      <c r="F80" s="264" t="s">
        <v>326</v>
      </c>
      <c r="G80" s="264" t="s">
        <v>327</v>
      </c>
      <c r="H80" s="264" t="s">
        <v>328</v>
      </c>
      <c r="I80" s="264" t="s">
        <v>329</v>
      </c>
      <c r="J80" s="264" t="s">
        <v>330</v>
      </c>
      <c r="K80" s="264" t="s">
        <v>331</v>
      </c>
    </row>
    <row r="81" spans="2:11">
      <c r="B81" s="266" t="s">
        <v>332</v>
      </c>
      <c r="C81" s="53">
        <f>IF('Bewertung qualitativ'!G3="Ja",1,0)</f>
        <v>1</v>
      </c>
      <c r="D81" s="53">
        <f>IF('Bewertung qualitativ'!H3=Wertetabellen!$B$6,1,0)</f>
        <v>1</v>
      </c>
      <c r="E81" s="53">
        <f>$C81*D81</f>
        <v>1</v>
      </c>
      <c r="F81" s="53">
        <f>IF('Bewertung qualitativ'!J3=Wertetabellen!$B$6,1,0)</f>
        <v>0</v>
      </c>
      <c r="G81" s="53">
        <f>$C81*F81</f>
        <v>0</v>
      </c>
      <c r="H81" s="53">
        <f>IF('Bewertung qualitativ'!L3=Wertetabellen!$B$6,1,0)</f>
        <v>0</v>
      </c>
      <c r="I81" s="53">
        <f>$C81*H81</f>
        <v>0</v>
      </c>
      <c r="J81" s="53">
        <f>IF('Bewertung qualitativ'!N3=Wertetabellen!$B$6,1,0)</f>
        <v>0</v>
      </c>
      <c r="K81" s="53">
        <f>$C81*J81</f>
        <v>0</v>
      </c>
    </row>
    <row r="82" spans="2:11">
      <c r="B82" s="266" t="s">
        <v>333</v>
      </c>
      <c r="C82" s="53">
        <f>IF('Bewertung qualitativ'!G4="Ja",1,0)</f>
        <v>0</v>
      </c>
      <c r="D82" s="53">
        <f>IF('Bewertung qualitativ'!H4=Wertetabellen!$B$6,1,0)</f>
        <v>0</v>
      </c>
      <c r="E82" s="53">
        <f t="shared" ref="E82:E114" si="4">$C82*D82</f>
        <v>0</v>
      </c>
      <c r="F82" s="53">
        <f>IF('Bewertung qualitativ'!J4=Wertetabellen!$B$6,1,0)</f>
        <v>0</v>
      </c>
      <c r="G82" s="53">
        <f t="shared" ref="G82:G114" si="5">$C82*F82</f>
        <v>0</v>
      </c>
      <c r="H82" s="53">
        <f>IF('Bewertung qualitativ'!L4=Wertetabellen!$B$6,1,0)</f>
        <v>0</v>
      </c>
      <c r="I82" s="53">
        <f t="shared" ref="I82:I114" si="6">$C82*H82</f>
        <v>0</v>
      </c>
      <c r="J82" s="53">
        <f>IF('Bewertung qualitativ'!N4=Wertetabellen!$B$6,1,0)</f>
        <v>0</v>
      </c>
      <c r="K82" s="53">
        <f t="shared" ref="K82:K114" si="7">$C82*J82</f>
        <v>0</v>
      </c>
    </row>
    <row r="83" spans="2:11">
      <c r="B83" s="266" t="s">
        <v>334</v>
      </c>
      <c r="C83" s="53">
        <f>IF('Bewertung qualitativ'!G5="Ja",1,0)</f>
        <v>0</v>
      </c>
      <c r="D83" s="53">
        <f>IF('Bewertung qualitativ'!H5=Wertetabellen!$B$6,1,0)</f>
        <v>0</v>
      </c>
      <c r="E83" s="53">
        <f t="shared" si="4"/>
        <v>0</v>
      </c>
      <c r="F83" s="53">
        <f>IF('Bewertung qualitativ'!J5=Wertetabellen!$B$6,1,0)</f>
        <v>0</v>
      </c>
      <c r="G83" s="53">
        <f t="shared" si="5"/>
        <v>0</v>
      </c>
      <c r="H83" s="53">
        <f>IF('Bewertung qualitativ'!L5=Wertetabellen!$B$6,1,0)</f>
        <v>0</v>
      </c>
      <c r="I83" s="53">
        <f t="shared" si="6"/>
        <v>0</v>
      </c>
      <c r="J83" s="53">
        <f>IF('Bewertung qualitativ'!N5=Wertetabellen!$B$6,1,0)</f>
        <v>0</v>
      </c>
      <c r="K83" s="53">
        <f t="shared" si="7"/>
        <v>0</v>
      </c>
    </row>
    <row r="84" spans="2:11">
      <c r="B84" s="266" t="s">
        <v>335</v>
      </c>
      <c r="C84" s="53">
        <f>IF('Bewertung qualitativ'!G6="Ja",1,0)</f>
        <v>1</v>
      </c>
      <c r="D84" s="53">
        <f>IF('Bewertung qualitativ'!H6=Wertetabellen!$B$6,1,0)</f>
        <v>0</v>
      </c>
      <c r="E84" s="53">
        <f t="shared" si="4"/>
        <v>0</v>
      </c>
      <c r="F84" s="53">
        <f>IF('Bewertung qualitativ'!J6=Wertetabellen!$B$6,1,0)</f>
        <v>0</v>
      </c>
      <c r="G84" s="53">
        <f t="shared" si="5"/>
        <v>0</v>
      </c>
      <c r="H84" s="53">
        <f>IF('Bewertung qualitativ'!L6=Wertetabellen!$B$6,1,0)</f>
        <v>0</v>
      </c>
      <c r="I84" s="53">
        <f t="shared" si="6"/>
        <v>0</v>
      </c>
      <c r="J84" s="53">
        <f>IF('Bewertung qualitativ'!N6=Wertetabellen!$B$6,1,0)</f>
        <v>1</v>
      </c>
      <c r="K84" s="53">
        <f t="shared" si="7"/>
        <v>1</v>
      </c>
    </row>
    <row r="85" spans="2:11">
      <c r="B85" s="266" t="s">
        <v>336</v>
      </c>
      <c r="C85" s="53">
        <f>IF('Bewertung qualitativ'!G7="Ja",1,0)</f>
        <v>1</v>
      </c>
      <c r="D85" s="53">
        <f>IF('Bewertung qualitativ'!H7=Wertetabellen!$B$6,1,0)</f>
        <v>0</v>
      </c>
      <c r="E85" s="53">
        <f t="shared" si="4"/>
        <v>0</v>
      </c>
      <c r="F85" s="53">
        <f>IF('Bewertung qualitativ'!J7=Wertetabellen!$B$6,1,0)</f>
        <v>0</v>
      </c>
      <c r="G85" s="53">
        <f t="shared" si="5"/>
        <v>0</v>
      </c>
      <c r="H85" s="53">
        <f>IF('Bewertung qualitativ'!L7=Wertetabellen!$B$6,1,0)</f>
        <v>0</v>
      </c>
      <c r="I85" s="53">
        <f t="shared" si="6"/>
        <v>0</v>
      </c>
      <c r="J85" s="53">
        <f>IF('Bewertung qualitativ'!N7=Wertetabellen!$B$6,1,0)</f>
        <v>0</v>
      </c>
      <c r="K85" s="53">
        <f t="shared" si="7"/>
        <v>0</v>
      </c>
    </row>
    <row r="86" spans="2:11">
      <c r="B86" s="266" t="s">
        <v>337</v>
      </c>
      <c r="C86" s="53">
        <f>IF('Bewertung qualitativ'!G8="Ja",1,0)</f>
        <v>0</v>
      </c>
      <c r="D86" s="53">
        <f>IF('Bewertung qualitativ'!H8=Wertetabellen!$B$6,1,0)</f>
        <v>0</v>
      </c>
      <c r="E86" s="53">
        <f t="shared" si="4"/>
        <v>0</v>
      </c>
      <c r="F86" s="53">
        <f>IF('Bewertung qualitativ'!J8=Wertetabellen!$B$6,1,0)</f>
        <v>0</v>
      </c>
      <c r="G86" s="53">
        <f t="shared" si="5"/>
        <v>0</v>
      </c>
      <c r="H86" s="53">
        <f>IF('Bewertung qualitativ'!L8=Wertetabellen!$B$6,1,0)</f>
        <v>0</v>
      </c>
      <c r="I86" s="53">
        <f t="shared" si="6"/>
        <v>0</v>
      </c>
      <c r="J86" s="53">
        <f>IF('Bewertung qualitativ'!N8=Wertetabellen!$B$6,1,0)</f>
        <v>0</v>
      </c>
      <c r="K86" s="53">
        <f t="shared" si="7"/>
        <v>0</v>
      </c>
    </row>
    <row r="87" spans="2:11">
      <c r="B87" s="266" t="s">
        <v>338</v>
      </c>
      <c r="C87" s="53">
        <f>IF('Bewertung qualitativ'!G9="Ja",1,0)</f>
        <v>0</v>
      </c>
      <c r="D87" s="53">
        <f>IF('Bewertung qualitativ'!H9=Wertetabellen!$B$6,1,0)</f>
        <v>0</v>
      </c>
      <c r="E87" s="53"/>
      <c r="F87" s="53">
        <f>IF('Bewertung qualitativ'!J9=Wertetabellen!$B$6,1,0)</f>
        <v>0</v>
      </c>
      <c r="G87" s="53"/>
      <c r="H87" s="53">
        <f>IF('Bewertung qualitativ'!L9=Wertetabellen!$B$6,1,0)</f>
        <v>0</v>
      </c>
      <c r="I87" s="53"/>
      <c r="J87" s="53">
        <f>IF('Bewertung qualitativ'!N9=Wertetabellen!$B$6,1,0)</f>
        <v>0</v>
      </c>
      <c r="K87" s="53"/>
    </row>
    <row r="88" spans="2:11">
      <c r="B88" s="266" t="s">
        <v>339</v>
      </c>
      <c r="C88" s="53">
        <f>IF('Bewertung qualitativ'!G10="Ja",1,0)</f>
        <v>0</v>
      </c>
      <c r="D88" s="53">
        <f>IF('Bewertung qualitativ'!H10=Wertetabellen!$B$6,1,0)</f>
        <v>0</v>
      </c>
      <c r="E88" s="53">
        <f t="shared" si="4"/>
        <v>0</v>
      </c>
      <c r="F88" s="53">
        <f>IF('Bewertung qualitativ'!J10=Wertetabellen!$B$6,1,0)</f>
        <v>0</v>
      </c>
      <c r="G88" s="53">
        <f t="shared" si="5"/>
        <v>0</v>
      </c>
      <c r="H88" s="53">
        <f>IF('Bewertung qualitativ'!L10=Wertetabellen!$B$6,1,0)</f>
        <v>0</v>
      </c>
      <c r="I88" s="53">
        <f t="shared" si="6"/>
        <v>0</v>
      </c>
      <c r="J88" s="53">
        <f>IF('Bewertung qualitativ'!N10=Wertetabellen!$B$6,1,0)</f>
        <v>0</v>
      </c>
      <c r="K88" s="53">
        <f t="shared" si="7"/>
        <v>0</v>
      </c>
    </row>
    <row r="89" spans="2:11">
      <c r="B89" s="266" t="s">
        <v>340</v>
      </c>
      <c r="C89" s="53">
        <f>IF('Bewertung qualitativ'!G11="Ja",1,0)</f>
        <v>0</v>
      </c>
      <c r="D89" s="53">
        <f>IF('Bewertung qualitativ'!H11=Wertetabellen!$B$6,1,0)</f>
        <v>0</v>
      </c>
      <c r="E89" s="53">
        <f t="shared" si="4"/>
        <v>0</v>
      </c>
      <c r="F89" s="53">
        <f>IF('Bewertung qualitativ'!J11=Wertetabellen!$B$6,1,0)</f>
        <v>0</v>
      </c>
      <c r="G89" s="53">
        <f t="shared" si="5"/>
        <v>0</v>
      </c>
      <c r="H89" s="53">
        <f>IF('Bewertung qualitativ'!L11=Wertetabellen!$B$6,1,0)</f>
        <v>0</v>
      </c>
      <c r="I89" s="53">
        <f t="shared" si="6"/>
        <v>0</v>
      </c>
      <c r="J89" s="53">
        <f>IF('Bewertung qualitativ'!N11=Wertetabellen!$B$6,1,0)</f>
        <v>0</v>
      </c>
      <c r="K89" s="53">
        <f t="shared" si="7"/>
        <v>0</v>
      </c>
    </row>
    <row r="90" spans="2:11">
      <c r="B90" s="266" t="s">
        <v>341</v>
      </c>
      <c r="C90" s="53">
        <f>IF('Bewertung qualitativ'!G12="Ja",1,0)</f>
        <v>0</v>
      </c>
      <c r="D90" s="53">
        <f>IF('Bewertung qualitativ'!H12=Wertetabellen!$B$6,1,0)</f>
        <v>0</v>
      </c>
      <c r="E90" s="53">
        <f t="shared" si="4"/>
        <v>0</v>
      </c>
      <c r="F90" s="53">
        <f>IF('Bewertung qualitativ'!J12=Wertetabellen!$B$6,1,0)</f>
        <v>0</v>
      </c>
      <c r="G90" s="53">
        <f t="shared" si="5"/>
        <v>0</v>
      </c>
      <c r="H90" s="53">
        <f>IF('Bewertung qualitativ'!L12=Wertetabellen!$B$6,1,0)</f>
        <v>0</v>
      </c>
      <c r="I90" s="53">
        <f t="shared" si="6"/>
        <v>0</v>
      </c>
      <c r="J90" s="53">
        <f>IF('Bewertung qualitativ'!N12=Wertetabellen!$B$6,1,0)</f>
        <v>0</v>
      </c>
      <c r="K90" s="53">
        <f t="shared" si="7"/>
        <v>0</v>
      </c>
    </row>
    <row r="91" spans="2:11">
      <c r="B91" s="266" t="s">
        <v>342</v>
      </c>
      <c r="C91" s="53">
        <f>IF('Bewertung qualitativ'!G13="Ja",1,0)</f>
        <v>0</v>
      </c>
      <c r="D91" s="53">
        <f>IF('Bewertung qualitativ'!H13=Wertetabellen!$B$6,1,0)</f>
        <v>0</v>
      </c>
      <c r="E91" s="53">
        <f t="shared" si="4"/>
        <v>0</v>
      </c>
      <c r="F91" s="53">
        <f>IF('Bewertung qualitativ'!J13=Wertetabellen!$B$6,1,0)</f>
        <v>0</v>
      </c>
      <c r="G91" s="53">
        <f t="shared" si="5"/>
        <v>0</v>
      </c>
      <c r="H91" s="53">
        <f>IF('Bewertung qualitativ'!L13=Wertetabellen!$B$6,1,0)</f>
        <v>0</v>
      </c>
      <c r="I91" s="53">
        <f t="shared" si="6"/>
        <v>0</v>
      </c>
      <c r="J91" s="53">
        <f>IF('Bewertung qualitativ'!N13=Wertetabellen!$B$6,1,0)</f>
        <v>0</v>
      </c>
      <c r="K91" s="53">
        <f t="shared" si="7"/>
        <v>0</v>
      </c>
    </row>
    <row r="92" spans="2:11">
      <c r="B92" s="266" t="s">
        <v>343</v>
      </c>
      <c r="C92" s="53">
        <f>IF('Bewertung qualitativ'!G14="Ja",1,0)</f>
        <v>0</v>
      </c>
      <c r="D92" s="53">
        <f>IF('Bewertung qualitativ'!H14=Wertetabellen!$B$6,1,0)</f>
        <v>0</v>
      </c>
      <c r="E92" s="53">
        <f t="shared" si="4"/>
        <v>0</v>
      </c>
      <c r="F92" s="53">
        <f>IF('Bewertung qualitativ'!J14=Wertetabellen!$B$6,1,0)</f>
        <v>0</v>
      </c>
      <c r="G92" s="53">
        <f t="shared" si="5"/>
        <v>0</v>
      </c>
      <c r="H92" s="53">
        <f>IF('Bewertung qualitativ'!L14=Wertetabellen!$B$6,1,0)</f>
        <v>0</v>
      </c>
      <c r="I92" s="53">
        <f t="shared" si="6"/>
        <v>0</v>
      </c>
      <c r="J92" s="53">
        <f>IF('Bewertung qualitativ'!N14=Wertetabellen!$B$6,1,0)</f>
        <v>0</v>
      </c>
      <c r="K92" s="53">
        <f t="shared" si="7"/>
        <v>0</v>
      </c>
    </row>
    <row r="93" spans="2:11">
      <c r="B93" s="266" t="s">
        <v>344</v>
      </c>
      <c r="C93" s="53">
        <f>IF('Bewertung qualitativ'!G15="Ja",1,0)</f>
        <v>0</v>
      </c>
      <c r="D93" s="53">
        <f>IF('Bewertung qualitativ'!H15=Wertetabellen!$B$6,1,0)</f>
        <v>0</v>
      </c>
      <c r="E93" s="53">
        <f t="shared" si="4"/>
        <v>0</v>
      </c>
      <c r="F93" s="53">
        <f>IF('Bewertung qualitativ'!J15=Wertetabellen!$B$6,1,0)</f>
        <v>0</v>
      </c>
      <c r="G93" s="53">
        <f t="shared" si="5"/>
        <v>0</v>
      </c>
      <c r="H93" s="53">
        <f>IF('Bewertung qualitativ'!L15=Wertetabellen!$B$6,1,0)</f>
        <v>0</v>
      </c>
      <c r="I93" s="53">
        <f t="shared" si="6"/>
        <v>0</v>
      </c>
      <c r="J93" s="53">
        <f>IF('Bewertung qualitativ'!N15=Wertetabellen!$B$6,1,0)</f>
        <v>0</v>
      </c>
      <c r="K93" s="53">
        <f t="shared" si="7"/>
        <v>0</v>
      </c>
    </row>
    <row r="94" spans="2:11" ht="14.25" customHeight="1">
      <c r="B94" s="266" t="s">
        <v>345</v>
      </c>
      <c r="C94" s="53">
        <f>IF('Bewertung qualitativ'!G16="Ja",1,0)</f>
        <v>0</v>
      </c>
      <c r="D94" s="53">
        <f>IF('Bewertung qualitativ'!H16=Wertetabellen!$B$6,1,0)</f>
        <v>0</v>
      </c>
      <c r="E94" s="53"/>
      <c r="F94" s="53">
        <f>IF('Bewertung qualitativ'!J16=Wertetabellen!$B$6,1,0)</f>
        <v>0</v>
      </c>
      <c r="G94" s="53"/>
      <c r="H94" s="53">
        <f>IF('Bewertung qualitativ'!L16=Wertetabellen!$B$6,1,0)</f>
        <v>0</v>
      </c>
      <c r="I94" s="53"/>
      <c r="J94" s="53">
        <f>IF('Bewertung qualitativ'!N16=Wertetabellen!$B$6,1,0)</f>
        <v>0</v>
      </c>
      <c r="K94" s="53"/>
    </row>
    <row r="95" spans="2:11">
      <c r="B95" s="266" t="s">
        <v>346</v>
      </c>
      <c r="C95" s="53">
        <f>IF('Bewertung qualitativ'!G17="Ja",1,0)</f>
        <v>0</v>
      </c>
      <c r="D95" s="53">
        <f>IF('Bewertung qualitativ'!H17=Wertetabellen!$B$6,1,0)</f>
        <v>0</v>
      </c>
      <c r="E95" s="53">
        <f t="shared" si="4"/>
        <v>0</v>
      </c>
      <c r="F95" s="53">
        <f>IF('Bewertung qualitativ'!J17=Wertetabellen!$B$6,1,0)</f>
        <v>0</v>
      </c>
      <c r="G95" s="53">
        <f t="shared" si="5"/>
        <v>0</v>
      </c>
      <c r="H95" s="53">
        <f>IF('Bewertung qualitativ'!L17=Wertetabellen!$B$6,1,0)</f>
        <v>0</v>
      </c>
      <c r="I95" s="53">
        <f t="shared" si="6"/>
        <v>0</v>
      </c>
      <c r="J95" s="53">
        <f>IF('Bewertung qualitativ'!N17=Wertetabellen!$B$6,1,0)</f>
        <v>0</v>
      </c>
      <c r="K95" s="53">
        <f t="shared" si="7"/>
        <v>0</v>
      </c>
    </row>
    <row r="96" spans="2:11">
      <c r="B96" s="266" t="s">
        <v>347</v>
      </c>
      <c r="C96" s="53">
        <f>IF('Bewertung qualitativ'!G18="Ja",1,0)</f>
        <v>0</v>
      </c>
      <c r="D96" s="53">
        <f>IF('Bewertung qualitativ'!H18=Wertetabellen!$B$6,1,0)</f>
        <v>0</v>
      </c>
      <c r="E96" s="53">
        <f t="shared" si="4"/>
        <v>0</v>
      </c>
      <c r="F96" s="53">
        <f>IF('Bewertung qualitativ'!J18=Wertetabellen!$B$6,1,0)</f>
        <v>0</v>
      </c>
      <c r="G96" s="53">
        <f t="shared" si="5"/>
        <v>0</v>
      </c>
      <c r="H96" s="53">
        <f>IF('Bewertung qualitativ'!L18=Wertetabellen!$B$6,1,0)</f>
        <v>0</v>
      </c>
      <c r="I96" s="53">
        <f t="shared" si="6"/>
        <v>0</v>
      </c>
      <c r="J96" s="53">
        <f>IF('Bewertung qualitativ'!N18=Wertetabellen!$B$6,1,0)</f>
        <v>0</v>
      </c>
      <c r="K96" s="53">
        <f t="shared" si="7"/>
        <v>0</v>
      </c>
    </row>
    <row r="97" spans="2:11">
      <c r="B97" s="266" t="s">
        <v>348</v>
      </c>
      <c r="C97" s="53">
        <f>IF('Bewertung qualitativ'!G19="Ja",1,0)</f>
        <v>0</v>
      </c>
      <c r="D97" s="53">
        <f>IF('Bewertung qualitativ'!H19=Wertetabellen!$B$6,1,0)</f>
        <v>0</v>
      </c>
      <c r="E97" s="53">
        <f t="shared" si="4"/>
        <v>0</v>
      </c>
      <c r="F97" s="53">
        <f>IF('Bewertung qualitativ'!J19=Wertetabellen!$B$6,1,0)</f>
        <v>0</v>
      </c>
      <c r="G97" s="53">
        <f t="shared" si="5"/>
        <v>0</v>
      </c>
      <c r="H97" s="53">
        <f>IF('Bewertung qualitativ'!L19=Wertetabellen!$B$6,1,0)</f>
        <v>0</v>
      </c>
      <c r="I97" s="53">
        <f t="shared" si="6"/>
        <v>0</v>
      </c>
      <c r="J97" s="53">
        <f>IF('Bewertung qualitativ'!N19=Wertetabellen!$B$6,1,0)</f>
        <v>0</v>
      </c>
      <c r="K97" s="53">
        <f t="shared" si="7"/>
        <v>0</v>
      </c>
    </row>
    <row r="98" spans="2:11">
      <c r="B98" s="266" t="s">
        <v>349</v>
      </c>
      <c r="C98" s="53">
        <f>IF('Bewertung qualitativ'!G20="Ja",1,0)</f>
        <v>0</v>
      </c>
      <c r="D98" s="53">
        <f>IF('Bewertung qualitativ'!H20=Wertetabellen!$B$6,1,0)</f>
        <v>1</v>
      </c>
      <c r="E98" s="53">
        <f t="shared" si="4"/>
        <v>0</v>
      </c>
      <c r="F98" s="53">
        <f>IF('Bewertung qualitativ'!J20=Wertetabellen!$B$6,1,0)</f>
        <v>0</v>
      </c>
      <c r="G98" s="53">
        <f t="shared" si="5"/>
        <v>0</v>
      </c>
      <c r="H98" s="53">
        <f>IF('Bewertung qualitativ'!L20=Wertetabellen!$B$6,1,0)</f>
        <v>0</v>
      </c>
      <c r="I98" s="53">
        <f t="shared" si="6"/>
        <v>0</v>
      </c>
      <c r="J98" s="53">
        <f>IF('Bewertung qualitativ'!N20=Wertetabellen!$B$6,1,0)</f>
        <v>0</v>
      </c>
      <c r="K98" s="53">
        <f t="shared" si="7"/>
        <v>0</v>
      </c>
    </row>
    <row r="99" spans="2:11">
      <c r="B99" s="266" t="s">
        <v>350</v>
      </c>
      <c r="C99" s="53">
        <f>IF('Bewertung qualitativ'!G21="Ja",1,0)</f>
        <v>0</v>
      </c>
      <c r="D99" s="53">
        <f>IF('Bewertung qualitativ'!H21=Wertetabellen!$B$6,1,0)</f>
        <v>0</v>
      </c>
      <c r="E99" s="53">
        <f t="shared" si="4"/>
        <v>0</v>
      </c>
      <c r="F99" s="53">
        <f>IF('Bewertung qualitativ'!J21=Wertetabellen!$B$6,1,0)</f>
        <v>0</v>
      </c>
      <c r="G99" s="53">
        <f t="shared" si="5"/>
        <v>0</v>
      </c>
      <c r="H99" s="53">
        <f>IF('Bewertung qualitativ'!L21=Wertetabellen!$B$6,1,0)</f>
        <v>0</v>
      </c>
      <c r="I99" s="53">
        <f t="shared" si="6"/>
        <v>0</v>
      </c>
      <c r="J99" s="53">
        <f>IF('Bewertung qualitativ'!N21=Wertetabellen!$B$6,1,0)</f>
        <v>0</v>
      </c>
      <c r="K99" s="53">
        <f t="shared" si="7"/>
        <v>0</v>
      </c>
    </row>
    <row r="100" spans="2:11">
      <c r="B100" s="266" t="s">
        <v>351</v>
      </c>
      <c r="C100" s="53">
        <f>IF('Bewertung qualitativ'!G22="Ja",1,0)</f>
        <v>0</v>
      </c>
      <c r="D100" s="53">
        <f>IF('Bewertung qualitativ'!H22=Wertetabellen!$B$6,1,0)</f>
        <v>0</v>
      </c>
      <c r="E100" s="53">
        <f t="shared" si="4"/>
        <v>0</v>
      </c>
      <c r="F100" s="53">
        <f>IF('Bewertung qualitativ'!J22=Wertetabellen!$B$6,1,0)</f>
        <v>0</v>
      </c>
      <c r="G100" s="53">
        <f t="shared" si="5"/>
        <v>0</v>
      </c>
      <c r="H100" s="53">
        <f>IF('Bewertung qualitativ'!L22=Wertetabellen!$B$6,1,0)</f>
        <v>0</v>
      </c>
      <c r="I100" s="53">
        <f t="shared" si="6"/>
        <v>0</v>
      </c>
      <c r="J100" s="53">
        <f>IF('Bewertung qualitativ'!N22=Wertetabellen!$B$6,1,0)</f>
        <v>0</v>
      </c>
      <c r="K100" s="53">
        <f t="shared" si="7"/>
        <v>0</v>
      </c>
    </row>
    <row r="101" spans="2:11">
      <c r="B101" s="266" t="s">
        <v>352</v>
      </c>
      <c r="C101" s="53">
        <f>IF('Bewertung qualitativ'!G23="Ja",1,0)</f>
        <v>0</v>
      </c>
      <c r="D101" s="53">
        <f>IF('Bewertung qualitativ'!H23=Wertetabellen!$B$6,1,0)</f>
        <v>0</v>
      </c>
      <c r="E101" s="53"/>
      <c r="F101" s="53">
        <f>IF('Bewertung qualitativ'!J23=Wertetabellen!$B$6,1,0)</f>
        <v>0</v>
      </c>
      <c r="G101" s="53"/>
      <c r="H101" s="53">
        <f>IF('Bewertung qualitativ'!L23=Wertetabellen!$B$6,1,0)</f>
        <v>0</v>
      </c>
      <c r="I101" s="53"/>
      <c r="J101" s="53">
        <f>IF('Bewertung qualitativ'!N23=Wertetabellen!$B$6,1,0)</f>
        <v>0</v>
      </c>
      <c r="K101" s="53"/>
    </row>
    <row r="102" spans="2:11">
      <c r="B102" s="266" t="s">
        <v>353</v>
      </c>
      <c r="C102" s="53">
        <f>IF('Bewertung qualitativ'!G24="Ja",1,0)</f>
        <v>0</v>
      </c>
      <c r="D102" s="53">
        <f>IF('Bewertung qualitativ'!H24=Wertetabellen!$B$6,1,0)</f>
        <v>0</v>
      </c>
      <c r="E102" s="53">
        <f t="shared" si="4"/>
        <v>0</v>
      </c>
      <c r="F102" s="53">
        <f>IF('Bewertung qualitativ'!J24=Wertetabellen!$B$6,1,0)</f>
        <v>0</v>
      </c>
      <c r="G102" s="53">
        <f t="shared" si="5"/>
        <v>0</v>
      </c>
      <c r="H102" s="53">
        <f>IF('Bewertung qualitativ'!L24=Wertetabellen!$B$6,1,0)</f>
        <v>0</v>
      </c>
      <c r="I102" s="53">
        <f t="shared" si="6"/>
        <v>0</v>
      </c>
      <c r="J102" s="53">
        <f>IF('Bewertung qualitativ'!N24=Wertetabellen!$B$6,1,0)</f>
        <v>0</v>
      </c>
      <c r="K102" s="53">
        <f t="shared" si="7"/>
        <v>0</v>
      </c>
    </row>
    <row r="103" spans="2:11">
      <c r="B103" s="266" t="s">
        <v>354</v>
      </c>
      <c r="C103" s="53">
        <f>IF('Bewertung qualitativ'!G25="Ja",1,0)</f>
        <v>0</v>
      </c>
      <c r="D103" s="53">
        <f>IF('Bewertung qualitativ'!H25=Wertetabellen!$B$6,1,0)</f>
        <v>0</v>
      </c>
      <c r="E103" s="53">
        <f t="shared" si="4"/>
        <v>0</v>
      </c>
      <c r="F103" s="53">
        <f>IF('Bewertung qualitativ'!J25=Wertetabellen!$B$6,1,0)</f>
        <v>0</v>
      </c>
      <c r="G103" s="53">
        <f t="shared" si="5"/>
        <v>0</v>
      </c>
      <c r="H103" s="53">
        <f>IF('Bewertung qualitativ'!L25=Wertetabellen!$B$6,1,0)</f>
        <v>0</v>
      </c>
      <c r="I103" s="53">
        <f t="shared" si="6"/>
        <v>0</v>
      </c>
      <c r="J103" s="53">
        <f>IF('Bewertung qualitativ'!N25=Wertetabellen!$B$6,1,0)</f>
        <v>0</v>
      </c>
      <c r="K103" s="53">
        <f t="shared" si="7"/>
        <v>0</v>
      </c>
    </row>
    <row r="104" spans="2:11">
      <c r="B104" s="266" t="s">
        <v>355</v>
      </c>
      <c r="C104" s="53">
        <f>IF('Bewertung qualitativ'!G26="Ja",1,0)</f>
        <v>0</v>
      </c>
      <c r="D104" s="53">
        <f>IF('Bewertung qualitativ'!H26=Wertetabellen!$B$6,1,0)</f>
        <v>0</v>
      </c>
      <c r="E104" s="53">
        <f t="shared" si="4"/>
        <v>0</v>
      </c>
      <c r="F104" s="53">
        <f>IF('Bewertung qualitativ'!J26=Wertetabellen!$B$6,1,0)</f>
        <v>0</v>
      </c>
      <c r="G104" s="53">
        <f t="shared" si="5"/>
        <v>0</v>
      </c>
      <c r="H104" s="53">
        <f>IF('Bewertung qualitativ'!L26=Wertetabellen!$B$6,1,0)</f>
        <v>0</v>
      </c>
      <c r="I104" s="53">
        <f t="shared" si="6"/>
        <v>0</v>
      </c>
      <c r="J104" s="53">
        <f>IF('Bewertung qualitativ'!N26=Wertetabellen!$B$6,1,0)</f>
        <v>0</v>
      </c>
      <c r="K104" s="53">
        <f t="shared" si="7"/>
        <v>0</v>
      </c>
    </row>
    <row r="105" spans="2:11">
      <c r="B105" s="266" t="s">
        <v>356</v>
      </c>
      <c r="C105" s="53">
        <f>IF('Bewertung qualitativ'!G27="Ja",1,0)</f>
        <v>0</v>
      </c>
      <c r="D105" s="53">
        <f>IF('Bewertung qualitativ'!H27=Wertetabellen!$B$6,1,0)</f>
        <v>0</v>
      </c>
      <c r="E105" s="53">
        <f t="shared" si="4"/>
        <v>0</v>
      </c>
      <c r="F105" s="53">
        <f>IF('Bewertung qualitativ'!J27=Wertetabellen!$B$6,1,0)</f>
        <v>0</v>
      </c>
      <c r="G105" s="53">
        <f t="shared" si="5"/>
        <v>0</v>
      </c>
      <c r="H105" s="53">
        <f>IF('Bewertung qualitativ'!L27=Wertetabellen!$B$6,1,0)</f>
        <v>0</v>
      </c>
      <c r="I105" s="53">
        <f t="shared" si="6"/>
        <v>0</v>
      </c>
      <c r="J105" s="53">
        <f>IF('Bewertung qualitativ'!N27=Wertetabellen!$B$6,1,0)</f>
        <v>0</v>
      </c>
      <c r="K105" s="53">
        <f t="shared" si="7"/>
        <v>0</v>
      </c>
    </row>
    <row r="106" spans="2:11">
      <c r="B106" s="266" t="s">
        <v>357</v>
      </c>
      <c r="C106" s="53">
        <f>IF('Bewertung qualitativ'!G28="Ja",1,0)</f>
        <v>0</v>
      </c>
      <c r="D106" s="53">
        <f>IF('Bewertung qualitativ'!H28=Wertetabellen!$B$6,1,0)</f>
        <v>0</v>
      </c>
      <c r="E106" s="53">
        <f t="shared" si="4"/>
        <v>0</v>
      </c>
      <c r="F106" s="53">
        <f>IF('Bewertung qualitativ'!J28=Wertetabellen!$B$6,1,0)</f>
        <v>0</v>
      </c>
      <c r="G106" s="53">
        <f t="shared" si="5"/>
        <v>0</v>
      </c>
      <c r="H106" s="53">
        <f>IF('Bewertung qualitativ'!L28=Wertetabellen!$B$6,1,0)</f>
        <v>0</v>
      </c>
      <c r="I106" s="53">
        <f t="shared" si="6"/>
        <v>0</v>
      </c>
      <c r="J106" s="53">
        <f>IF('Bewertung qualitativ'!N28=Wertetabellen!$B$6,1,0)</f>
        <v>0</v>
      </c>
      <c r="K106" s="53">
        <f t="shared" si="7"/>
        <v>0</v>
      </c>
    </row>
    <row r="107" spans="2:11">
      <c r="B107" s="266" t="s">
        <v>358</v>
      </c>
      <c r="C107" s="53">
        <f>IF('Bewertung qualitativ'!G29="Ja",1,0)</f>
        <v>0</v>
      </c>
      <c r="D107" s="53">
        <f>IF('Bewertung qualitativ'!H29=Wertetabellen!$B$6,1,0)</f>
        <v>0</v>
      </c>
      <c r="E107" s="53">
        <f t="shared" si="4"/>
        <v>0</v>
      </c>
      <c r="F107" s="53">
        <f>IF('Bewertung qualitativ'!J29=Wertetabellen!$B$6,1,0)</f>
        <v>0</v>
      </c>
      <c r="G107" s="53">
        <f t="shared" si="5"/>
        <v>0</v>
      </c>
      <c r="H107" s="53">
        <f>IF('Bewertung qualitativ'!L29=Wertetabellen!$B$6,1,0)</f>
        <v>0</v>
      </c>
      <c r="I107" s="53">
        <f t="shared" si="6"/>
        <v>0</v>
      </c>
      <c r="J107" s="53">
        <f>IF('Bewertung qualitativ'!N29=Wertetabellen!$B$6,1,0)</f>
        <v>0</v>
      </c>
      <c r="K107" s="53">
        <f t="shared" si="7"/>
        <v>0</v>
      </c>
    </row>
    <row r="108" spans="2:11">
      <c r="B108" s="266" t="s">
        <v>359</v>
      </c>
      <c r="C108" s="53">
        <f>IF('Bewertung qualitativ'!G30="Ja",1,0)</f>
        <v>0</v>
      </c>
      <c r="D108" s="53">
        <f>IF('Bewertung qualitativ'!H30=Wertetabellen!$B$6,1,0)</f>
        <v>0</v>
      </c>
      <c r="E108" s="53"/>
      <c r="F108" s="53">
        <f>IF('Bewertung qualitativ'!J30=Wertetabellen!$B$6,1,0)</f>
        <v>0</v>
      </c>
      <c r="G108" s="53"/>
      <c r="H108" s="53">
        <f>IF('Bewertung qualitativ'!L30=Wertetabellen!$B$6,1,0)</f>
        <v>0</v>
      </c>
      <c r="I108" s="53"/>
      <c r="J108" s="53">
        <f>IF('Bewertung qualitativ'!N30=Wertetabellen!$B$6,1,0)</f>
        <v>0</v>
      </c>
      <c r="K108" s="53"/>
    </row>
    <row r="109" spans="2:11">
      <c r="B109" s="266" t="s">
        <v>360</v>
      </c>
      <c r="C109" s="53">
        <f>IF('Bewertung qualitativ'!G31="Ja",1,0)</f>
        <v>0</v>
      </c>
      <c r="D109" s="53">
        <f>IF('Bewertung qualitativ'!H31=Wertetabellen!$B$6,1,0)</f>
        <v>0</v>
      </c>
      <c r="E109" s="53">
        <f t="shared" si="4"/>
        <v>0</v>
      </c>
      <c r="F109" s="53">
        <f>IF('Bewertung qualitativ'!J31=Wertetabellen!$B$6,1,0)</f>
        <v>0</v>
      </c>
      <c r="G109" s="53">
        <f t="shared" si="5"/>
        <v>0</v>
      </c>
      <c r="H109" s="53">
        <f>IF('Bewertung qualitativ'!L31=Wertetabellen!$B$6,1,0)</f>
        <v>0</v>
      </c>
      <c r="I109" s="53">
        <f t="shared" si="6"/>
        <v>0</v>
      </c>
      <c r="J109" s="53">
        <f>IF('Bewertung qualitativ'!N31=Wertetabellen!$B$6,1,0)</f>
        <v>0</v>
      </c>
      <c r="K109" s="53">
        <f t="shared" si="7"/>
        <v>0</v>
      </c>
    </row>
    <row r="110" spans="2:11">
      <c r="B110" s="266" t="s">
        <v>361</v>
      </c>
      <c r="C110" s="53">
        <f>IF('Bewertung qualitativ'!G32="Ja",1,0)</f>
        <v>0</v>
      </c>
      <c r="D110" s="53">
        <f>IF('Bewertung qualitativ'!H32=Wertetabellen!$B$6,1,0)</f>
        <v>0</v>
      </c>
      <c r="E110" s="53">
        <f t="shared" si="4"/>
        <v>0</v>
      </c>
      <c r="F110" s="53">
        <f>IF('Bewertung qualitativ'!J32=Wertetabellen!$B$6,1,0)</f>
        <v>0</v>
      </c>
      <c r="G110" s="53">
        <f t="shared" si="5"/>
        <v>0</v>
      </c>
      <c r="H110" s="53">
        <f>IF('Bewertung qualitativ'!L32=Wertetabellen!$B$6,1,0)</f>
        <v>0</v>
      </c>
      <c r="I110" s="53">
        <f t="shared" si="6"/>
        <v>0</v>
      </c>
      <c r="J110" s="53">
        <f>IF('Bewertung qualitativ'!N32=Wertetabellen!$B$6,1,0)</f>
        <v>0</v>
      </c>
      <c r="K110" s="53">
        <f t="shared" si="7"/>
        <v>0</v>
      </c>
    </row>
    <row r="111" spans="2:11">
      <c r="B111" s="266" t="s">
        <v>362</v>
      </c>
      <c r="C111" s="53">
        <f>IF('Bewertung qualitativ'!G33="Ja",1,0)</f>
        <v>0</v>
      </c>
      <c r="D111" s="53">
        <f>IF('Bewertung qualitativ'!H33=Wertetabellen!$B$6,1,0)</f>
        <v>0</v>
      </c>
      <c r="E111" s="53">
        <f t="shared" si="4"/>
        <v>0</v>
      </c>
      <c r="F111" s="53">
        <f>IF('Bewertung qualitativ'!J33=Wertetabellen!$B$6,1,0)</f>
        <v>0</v>
      </c>
      <c r="G111" s="53">
        <f t="shared" si="5"/>
        <v>0</v>
      </c>
      <c r="H111" s="53">
        <f>IF('Bewertung qualitativ'!L33=Wertetabellen!$B$6,1,0)</f>
        <v>0</v>
      </c>
      <c r="I111" s="53">
        <f t="shared" si="6"/>
        <v>0</v>
      </c>
      <c r="J111" s="53">
        <f>IF('Bewertung qualitativ'!N33=Wertetabellen!$B$6,1,0)</f>
        <v>0</v>
      </c>
      <c r="K111" s="53">
        <f t="shared" si="7"/>
        <v>0</v>
      </c>
    </row>
    <row r="112" spans="2:11">
      <c r="B112" s="266" t="s">
        <v>363</v>
      </c>
      <c r="C112" s="53">
        <f>IF('Bewertung qualitativ'!G34="Ja",1,0)</f>
        <v>0</v>
      </c>
      <c r="D112" s="53">
        <f>IF('Bewertung qualitativ'!H34=Wertetabellen!$B$6,1,0)</f>
        <v>0</v>
      </c>
      <c r="E112" s="53">
        <f t="shared" si="4"/>
        <v>0</v>
      </c>
      <c r="F112" s="53">
        <f>IF('Bewertung qualitativ'!J34=Wertetabellen!$B$6,1,0)</f>
        <v>0</v>
      </c>
      <c r="G112" s="53">
        <f t="shared" si="5"/>
        <v>0</v>
      </c>
      <c r="H112" s="53">
        <f>IF('Bewertung qualitativ'!L34=Wertetabellen!$B$6,1,0)</f>
        <v>0</v>
      </c>
      <c r="I112" s="53">
        <f t="shared" si="6"/>
        <v>0</v>
      </c>
      <c r="J112" s="53">
        <f>IF('Bewertung qualitativ'!N34=Wertetabellen!$B$6,1,0)</f>
        <v>0</v>
      </c>
      <c r="K112" s="53">
        <f t="shared" si="7"/>
        <v>0</v>
      </c>
    </row>
    <row r="113" spans="2:11">
      <c r="B113" s="266" t="s">
        <v>364</v>
      </c>
      <c r="C113" s="53">
        <f>IF('Bewertung qualitativ'!G35="Ja",1,0)</f>
        <v>0</v>
      </c>
      <c r="D113" s="53">
        <f>IF('Bewertung qualitativ'!H35=Wertetabellen!$B$6,1,0)</f>
        <v>0</v>
      </c>
      <c r="E113" s="53">
        <f t="shared" si="4"/>
        <v>0</v>
      </c>
      <c r="F113" s="53">
        <f>IF('Bewertung qualitativ'!J35=Wertetabellen!$B$6,1,0)</f>
        <v>0</v>
      </c>
      <c r="G113" s="53">
        <f t="shared" si="5"/>
        <v>0</v>
      </c>
      <c r="H113" s="53">
        <f>IF('Bewertung qualitativ'!L35=Wertetabellen!$B$6,1,0)</f>
        <v>0</v>
      </c>
      <c r="I113" s="53">
        <f t="shared" si="6"/>
        <v>0</v>
      </c>
      <c r="J113" s="53">
        <f>IF('Bewertung qualitativ'!N35=Wertetabellen!$B$6,1,0)</f>
        <v>0</v>
      </c>
      <c r="K113" s="53">
        <f t="shared" si="7"/>
        <v>0</v>
      </c>
    </row>
    <row r="114" spans="2:11">
      <c r="B114" s="266" t="s">
        <v>365</v>
      </c>
      <c r="C114" s="53">
        <f>IF('Bewertung qualitativ'!G36="Ja",1,0)</f>
        <v>0</v>
      </c>
      <c r="D114" s="53">
        <f>IF('Bewertung qualitativ'!H36=Wertetabellen!$B$6,1,0)</f>
        <v>0</v>
      </c>
      <c r="E114" s="53">
        <f t="shared" si="4"/>
        <v>0</v>
      </c>
      <c r="F114" s="53">
        <f>IF('Bewertung qualitativ'!J36=Wertetabellen!$B$6,1,0)</f>
        <v>0</v>
      </c>
      <c r="G114" s="53">
        <f t="shared" si="5"/>
        <v>0</v>
      </c>
      <c r="H114" s="53">
        <f>IF('Bewertung qualitativ'!L36=Wertetabellen!$B$6,1,0)</f>
        <v>0</v>
      </c>
      <c r="I114" s="53">
        <f t="shared" si="6"/>
        <v>0</v>
      </c>
      <c r="J114" s="53">
        <f>IF('Bewertung qualitativ'!N36=Wertetabellen!$B$6,1,0)</f>
        <v>0</v>
      </c>
      <c r="K114" s="53">
        <f t="shared" si="7"/>
        <v>0</v>
      </c>
    </row>
    <row r="115" spans="2:11">
      <c r="B115" s="261"/>
    </row>
  </sheetData>
  <mergeCells count="20">
    <mergeCell ref="B27:I27"/>
    <mergeCell ref="G2:H2"/>
    <mergeCell ref="G3:H3"/>
    <mergeCell ref="B12:I12"/>
    <mergeCell ref="B21:I21"/>
    <mergeCell ref="C24:I24"/>
    <mergeCell ref="C25:I25"/>
    <mergeCell ref="C13:I13"/>
    <mergeCell ref="C14:I14"/>
    <mergeCell ref="C15:I15"/>
    <mergeCell ref="C16:I16"/>
    <mergeCell ref="C22:I22"/>
    <mergeCell ref="C23:I23"/>
    <mergeCell ref="B18:I18"/>
    <mergeCell ref="C19:I19"/>
    <mergeCell ref="D28:I28"/>
    <mergeCell ref="D29:I29"/>
    <mergeCell ref="D30:I30"/>
    <mergeCell ref="D31:I31"/>
    <mergeCell ref="D32:I32"/>
  </mergeCells>
  <phoneticPr fontId="43" type="noConversion"/>
  <pageMargins left="0.7" right="0.7" top="0.78740157499999996" bottom="0.78740157499999996"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7"/>
  <dimension ref="A1:F9"/>
  <sheetViews>
    <sheetView workbookViewId="0">
      <selection activeCell="B7" sqref="B7"/>
    </sheetView>
  </sheetViews>
  <sheetFormatPr defaultColWidth="11.28515625" defaultRowHeight="14.45"/>
  <cols>
    <col min="1" max="1" width="6.28515625" style="30" customWidth="1"/>
    <col min="2" max="2" width="51.28515625" style="30" customWidth="1"/>
    <col min="3" max="3" width="5.28515625" style="66" customWidth="1"/>
    <col min="4" max="4" width="16.28515625" style="30" customWidth="1"/>
    <col min="5" max="5" width="11.5703125" style="30" customWidth="1"/>
    <col min="6" max="16384" width="11.28515625" style="30"/>
  </cols>
  <sheetData>
    <row r="1" spans="1:6">
      <c r="A1" s="31"/>
      <c r="B1" s="32"/>
      <c r="C1" s="60"/>
      <c r="D1" s="32"/>
      <c r="E1" s="32"/>
      <c r="F1" s="33"/>
    </row>
    <row r="2" spans="1:6" ht="20.45">
      <c r="A2" s="34"/>
      <c r="B2" s="35" t="s">
        <v>366</v>
      </c>
      <c r="C2" s="61"/>
      <c r="D2" s="36"/>
      <c r="E2" s="36"/>
      <c r="F2" s="37"/>
    </row>
    <row r="3" spans="1:6">
      <c r="A3" s="34"/>
      <c r="B3" s="36"/>
      <c r="C3" s="59"/>
      <c r="D3" s="67" t="s">
        <v>367</v>
      </c>
      <c r="E3" s="67" t="s">
        <v>289</v>
      </c>
      <c r="F3" s="37"/>
    </row>
    <row r="4" spans="1:6">
      <c r="A4" s="34"/>
      <c r="B4" s="36"/>
      <c r="C4" s="58"/>
      <c r="D4" s="70"/>
      <c r="E4" s="70"/>
      <c r="F4" s="37"/>
    </row>
    <row r="5" spans="1:6">
      <c r="A5" s="34"/>
      <c r="B5" s="41" t="s">
        <v>29</v>
      </c>
      <c r="C5" s="62">
        <v>1</v>
      </c>
      <c r="D5" s="68">
        <v>10</v>
      </c>
      <c r="E5" s="68">
        <v>0</v>
      </c>
      <c r="F5" s="37"/>
    </row>
    <row r="6" spans="1:6">
      <c r="A6" s="34"/>
      <c r="B6" s="43" t="s">
        <v>27</v>
      </c>
      <c r="C6" s="64">
        <v>2</v>
      </c>
      <c r="D6" s="71">
        <v>5</v>
      </c>
      <c r="E6" s="71">
        <v>5</v>
      </c>
      <c r="F6" s="37"/>
    </row>
    <row r="7" spans="1:6">
      <c r="A7" s="34"/>
      <c r="B7" s="42" t="s">
        <v>28</v>
      </c>
      <c r="C7" s="63">
        <v>3</v>
      </c>
      <c r="D7" s="69">
        <v>0</v>
      </c>
      <c r="E7" s="69">
        <v>10</v>
      </c>
      <c r="F7" s="37"/>
    </row>
    <row r="8" spans="1:6">
      <c r="A8" s="34"/>
      <c r="B8" s="42"/>
      <c r="C8" s="63">
        <v>4</v>
      </c>
      <c r="D8" s="69"/>
      <c r="E8" s="69"/>
      <c r="F8" s="37"/>
    </row>
    <row r="9" spans="1:6" ht="15" thickBot="1">
      <c r="A9" s="38"/>
      <c r="B9" s="39"/>
      <c r="C9" s="65"/>
      <c r="D9" s="39"/>
      <c r="E9" s="39"/>
      <c r="F9" s="40"/>
    </row>
  </sheetData>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4EC16C-69F3-45C4-9BAF-C771693EDC87}">
  <dimension ref="A1:A3"/>
  <sheetViews>
    <sheetView workbookViewId="0">
      <selection activeCell="A4" sqref="A4"/>
    </sheetView>
  </sheetViews>
  <sheetFormatPr defaultColWidth="11.42578125" defaultRowHeight="14.45"/>
  <sheetData>
    <row r="1" spans="1:1">
      <c r="A1" t="s">
        <v>14</v>
      </c>
    </row>
    <row r="2" spans="1:1">
      <c r="A2" t="s">
        <v>26</v>
      </c>
    </row>
    <row r="3" spans="1:1">
      <c r="A3" t="s">
        <v>368</v>
      </c>
    </row>
  </sheetData>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185B7-DD20-4523-9E41-03A0B3141DCE}">
  <sheetPr>
    <tabColor theme="3" tint="0.59999389629810485"/>
  </sheetPr>
  <dimension ref="A1:L3"/>
  <sheetViews>
    <sheetView zoomScale="115" zoomScaleNormal="115" workbookViewId="0"/>
  </sheetViews>
  <sheetFormatPr defaultColWidth="11.42578125" defaultRowHeight="14.45"/>
  <cols>
    <col min="1" max="1" width="101.140625" customWidth="1"/>
  </cols>
  <sheetData>
    <row r="1" spans="1:12">
      <c r="A1" s="132" t="s">
        <v>9</v>
      </c>
      <c r="B1" s="133"/>
      <c r="C1" s="133"/>
      <c r="D1" s="133"/>
      <c r="E1" s="133"/>
      <c r="F1" s="133"/>
      <c r="G1" s="108"/>
      <c r="H1" s="108"/>
      <c r="I1" s="108"/>
      <c r="J1" s="108"/>
      <c r="K1" s="108"/>
      <c r="L1" s="108"/>
    </row>
    <row r="2" spans="1:12" ht="18" customHeight="1">
      <c r="A2" s="290" t="s">
        <v>10</v>
      </c>
      <c r="B2" s="291"/>
      <c r="C2" s="291"/>
      <c r="D2" s="291"/>
      <c r="E2" s="291"/>
      <c r="F2" s="292"/>
      <c r="G2" s="139"/>
      <c r="H2" s="139"/>
      <c r="I2" s="139"/>
      <c r="J2" s="139"/>
      <c r="K2" s="139"/>
      <c r="L2" s="139"/>
    </row>
    <row r="3" spans="1:12" ht="409.35" customHeight="1">
      <c r="A3" s="293"/>
      <c r="B3" s="294"/>
      <c r="C3" s="294"/>
      <c r="D3" s="294"/>
      <c r="E3" s="294"/>
      <c r="F3" s="295"/>
      <c r="G3" s="139"/>
      <c r="H3" s="139"/>
      <c r="I3" s="139"/>
      <c r="J3" s="139"/>
      <c r="K3" s="139"/>
      <c r="L3" s="139"/>
    </row>
  </sheetData>
  <mergeCells count="1">
    <mergeCell ref="A2:F3"/>
  </mergeCells>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2">
    <tabColor theme="3" tint="0.59999389629810485"/>
  </sheetPr>
  <dimension ref="B1:P36"/>
  <sheetViews>
    <sheetView topLeftCell="E1" zoomScaleNormal="100" workbookViewId="0">
      <pane ySplit="1" topLeftCell="A2" activePane="bottomLeft" state="frozen"/>
      <selection pane="bottomLeft" activeCell="E1" sqref="E1"/>
    </sheetView>
  </sheetViews>
  <sheetFormatPr defaultColWidth="11.28515625" defaultRowHeight="25.35" customHeight="1"/>
  <cols>
    <col min="1" max="1" width="11.28515625" style="16"/>
    <col min="2" max="2" width="2.7109375" style="16" customWidth="1"/>
    <col min="3" max="3" width="6.28515625" style="16" customWidth="1"/>
    <col min="4" max="4" width="76.28515625" style="16" customWidth="1"/>
    <col min="5" max="5" width="34.28515625" style="16" customWidth="1"/>
    <col min="6" max="6" width="70.85546875" style="16" customWidth="1"/>
    <col min="7" max="7" width="15.140625" style="16" customWidth="1"/>
    <col min="8" max="8" width="16.42578125" style="16" customWidth="1"/>
    <col min="9" max="9" width="5.28515625" style="16" hidden="1" customWidth="1"/>
    <col min="10" max="10" width="16.28515625" style="16" customWidth="1"/>
    <col min="11" max="11" width="0.140625" style="16" customWidth="1"/>
    <col min="12" max="12" width="16" style="16" customWidth="1"/>
    <col min="13" max="13" width="0.140625" style="16" hidden="1" customWidth="1"/>
    <col min="14" max="14" width="16.42578125" style="16" customWidth="1"/>
    <col min="15" max="15" width="3.5703125" style="16" hidden="1" customWidth="1"/>
    <col min="16" max="16" width="61.28515625" style="16" customWidth="1"/>
    <col min="17" max="17" width="12" style="16" bestFit="1" customWidth="1"/>
    <col min="18" max="16384" width="11.28515625" style="16"/>
  </cols>
  <sheetData>
    <row r="1" spans="2:16" ht="25.35" customHeight="1">
      <c r="B1" s="7"/>
      <c r="C1" s="47" t="s">
        <v>11</v>
      </c>
      <c r="D1" s="48" t="s">
        <v>12</v>
      </c>
      <c r="E1" s="47" t="s">
        <v>11</v>
      </c>
      <c r="F1" s="48" t="s">
        <v>13</v>
      </c>
      <c r="G1" s="260" t="s">
        <v>14</v>
      </c>
      <c r="H1" s="242" t="s">
        <v>15</v>
      </c>
      <c r="I1" s="50"/>
      <c r="J1" s="243" t="s">
        <v>16</v>
      </c>
      <c r="K1" s="243"/>
      <c r="L1" s="244" t="s">
        <v>17</v>
      </c>
      <c r="M1" s="244"/>
      <c r="N1" s="245" t="s">
        <v>18</v>
      </c>
      <c r="O1" s="245"/>
      <c r="P1" s="49" t="s">
        <v>19</v>
      </c>
    </row>
    <row r="2" spans="2:16" ht="25.35" customHeight="1" thickBot="1">
      <c r="B2" s="7"/>
      <c r="C2" s="196" t="s">
        <v>20</v>
      </c>
      <c r="D2" s="182" t="s">
        <v>21</v>
      </c>
      <c r="E2" s="196"/>
      <c r="F2" s="183"/>
      <c r="G2" s="183"/>
      <c r="H2" s="183"/>
      <c r="I2" s="183"/>
      <c r="J2" s="183"/>
      <c r="K2" s="183"/>
      <c r="L2" s="183"/>
      <c r="M2" s="183"/>
      <c r="N2" s="183"/>
      <c r="O2" s="183"/>
      <c r="P2" s="184"/>
    </row>
    <row r="3" spans="2:16" s="45" customFormat="1" ht="63" customHeight="1" thickBot="1">
      <c r="B3" s="15"/>
      <c r="C3" s="300" t="s">
        <v>22</v>
      </c>
      <c r="D3" s="299" t="s">
        <v>23</v>
      </c>
      <c r="E3" s="226" t="s">
        <v>24</v>
      </c>
      <c r="F3" s="44" t="s">
        <v>25</v>
      </c>
      <c r="G3" s="262" t="s">
        <v>26</v>
      </c>
      <c r="H3" s="238" t="s">
        <v>27</v>
      </c>
      <c r="I3" s="93">
        <f t="shared" ref="I3:I8" si="0">IF(H3="erfüllt",10,IF(H3="teilweise erfüllt",5,0))</f>
        <v>5</v>
      </c>
      <c r="J3" s="239" t="s">
        <v>28</v>
      </c>
      <c r="K3" s="239">
        <f>IF(J3="erfüllt",10,IF(J3="teilweise erfüllt",5,0))</f>
        <v>10</v>
      </c>
      <c r="L3" s="240" t="s">
        <v>29</v>
      </c>
      <c r="M3" s="240">
        <f>IF(L3="erfüllt",10,IF(L3="teilweise erfüllt",5,0))</f>
        <v>0</v>
      </c>
      <c r="N3" s="241" t="s">
        <v>29</v>
      </c>
      <c r="O3" s="241">
        <f>IF(N3="erfüllt",10,IF(N3="teilweise erfüllt",5,0))</f>
        <v>0</v>
      </c>
      <c r="P3" s="44"/>
    </row>
    <row r="4" spans="2:16" s="45" customFormat="1" ht="63" customHeight="1">
      <c r="B4" s="15"/>
      <c r="C4" s="300"/>
      <c r="D4" s="299"/>
      <c r="E4" s="226" t="s">
        <v>30</v>
      </c>
      <c r="F4" s="44" t="s">
        <v>31</v>
      </c>
      <c r="G4" s="262"/>
      <c r="H4" s="238" t="s">
        <v>28</v>
      </c>
      <c r="I4" s="93">
        <f t="shared" si="0"/>
        <v>10</v>
      </c>
      <c r="J4" s="239" t="s">
        <v>29</v>
      </c>
      <c r="K4" s="239">
        <f>IF(J4="erfüllt",10,IF(J4="teilweise erfüllt",5,0))</f>
        <v>0</v>
      </c>
      <c r="L4" s="240" t="s">
        <v>28</v>
      </c>
      <c r="M4" s="240">
        <f>IF(L4="erfüllt",10,IF(L4="teilweise erfüllt",5,0))</f>
        <v>10</v>
      </c>
      <c r="N4" s="241" t="s">
        <v>29</v>
      </c>
      <c r="O4" s="241">
        <f>IF(N4="erfüllt",10,IF(N4="teilweise erfüllt",5,0))</f>
        <v>0</v>
      </c>
      <c r="P4" s="44"/>
    </row>
    <row r="5" spans="2:16" s="45" customFormat="1" ht="63" customHeight="1">
      <c r="B5" s="15"/>
      <c r="C5" s="300" t="s">
        <v>32</v>
      </c>
      <c r="D5" s="297" t="s">
        <v>33</v>
      </c>
      <c r="E5" s="226" t="s">
        <v>34</v>
      </c>
      <c r="F5" s="44" t="s">
        <v>35</v>
      </c>
      <c r="G5" s="262"/>
      <c r="H5" s="238" t="s">
        <v>28</v>
      </c>
      <c r="I5" s="93">
        <f t="shared" si="0"/>
        <v>10</v>
      </c>
      <c r="J5" s="239" t="s">
        <v>29</v>
      </c>
      <c r="K5" s="239">
        <f t="shared" ref="K5:K36" si="1">IF(J5="erfüllt",10,IF(J5="teilweise erfüllt",5,0))</f>
        <v>0</v>
      </c>
      <c r="L5" s="240" t="s">
        <v>29</v>
      </c>
      <c r="M5" s="240">
        <f t="shared" ref="M5" si="2">IF(L5="erfüllt",10,IF(L5="teilweise erfüllt",5,0))</f>
        <v>0</v>
      </c>
      <c r="N5" s="241" t="s">
        <v>29</v>
      </c>
      <c r="O5" s="241">
        <f t="shared" ref="O5" si="3">IF(N5="erfüllt",10,IF(N5="teilweise erfüllt",5,0))</f>
        <v>0</v>
      </c>
      <c r="P5" s="44"/>
    </row>
    <row r="6" spans="2:16" s="45" customFormat="1" ht="63" customHeight="1">
      <c r="B6" s="15"/>
      <c r="C6" s="300"/>
      <c r="D6" s="297"/>
      <c r="E6" s="226" t="s">
        <v>36</v>
      </c>
      <c r="F6" s="44" t="s">
        <v>37</v>
      </c>
      <c r="G6" s="262" t="s">
        <v>26</v>
      </c>
      <c r="H6" s="238" t="s">
        <v>29</v>
      </c>
      <c r="I6" s="93">
        <f t="shared" si="0"/>
        <v>0</v>
      </c>
      <c r="J6" s="239" t="s">
        <v>29</v>
      </c>
      <c r="K6" s="239">
        <f t="shared" si="1"/>
        <v>0</v>
      </c>
      <c r="L6" s="240" t="s">
        <v>29</v>
      </c>
      <c r="M6" s="240">
        <f t="shared" ref="M6" si="4">IF(L6="erfüllt",10,IF(L6="teilweise erfüllt",5,0))</f>
        <v>0</v>
      </c>
      <c r="N6" s="241" t="s">
        <v>27</v>
      </c>
      <c r="O6" s="241">
        <f t="shared" ref="O6" si="5">IF(N6="erfüllt",10,IF(N6="teilweise erfüllt",5,0))</f>
        <v>5</v>
      </c>
      <c r="P6" s="44"/>
    </row>
    <row r="7" spans="2:16" s="45" customFormat="1" ht="123" customHeight="1">
      <c r="B7" s="15"/>
      <c r="C7" s="300" t="s">
        <v>38</v>
      </c>
      <c r="D7" s="297" t="s">
        <v>39</v>
      </c>
      <c r="E7" s="226" t="s">
        <v>40</v>
      </c>
      <c r="F7" s="44" t="s">
        <v>41</v>
      </c>
      <c r="G7" s="262" t="s">
        <v>26</v>
      </c>
      <c r="H7" s="238" t="s">
        <v>29</v>
      </c>
      <c r="I7" s="93">
        <f t="shared" si="0"/>
        <v>0</v>
      </c>
      <c r="J7" s="239" t="s">
        <v>28</v>
      </c>
      <c r="K7" s="239">
        <f t="shared" si="1"/>
        <v>10</v>
      </c>
      <c r="L7" s="240" t="s">
        <v>29</v>
      </c>
      <c r="M7" s="240">
        <f t="shared" ref="M7" si="6">IF(L7="erfüllt",10,IF(L7="teilweise erfüllt",5,0))</f>
        <v>0</v>
      </c>
      <c r="N7" s="241" t="s">
        <v>28</v>
      </c>
      <c r="O7" s="241">
        <f t="shared" ref="O7" si="7">IF(N7="erfüllt",10,IF(N7="teilweise erfüllt",5,0))</f>
        <v>10</v>
      </c>
      <c r="P7" s="44" t="s">
        <v>42</v>
      </c>
    </row>
    <row r="8" spans="2:16" s="45" customFormat="1" ht="63" customHeight="1">
      <c r="B8" s="15"/>
      <c r="C8" s="300"/>
      <c r="D8" s="297"/>
      <c r="E8" s="226" t="s">
        <v>43</v>
      </c>
      <c r="F8" s="44" t="s">
        <v>44</v>
      </c>
      <c r="G8" s="262"/>
      <c r="H8" s="238" t="s">
        <v>29</v>
      </c>
      <c r="I8" s="93">
        <f t="shared" si="0"/>
        <v>0</v>
      </c>
      <c r="J8" s="239" t="s">
        <v>29</v>
      </c>
      <c r="K8" s="239">
        <f t="shared" si="1"/>
        <v>0</v>
      </c>
      <c r="L8" s="240" t="s">
        <v>29</v>
      </c>
      <c r="M8" s="240">
        <f t="shared" ref="M8" si="8">IF(L8="erfüllt",10,IF(L8="teilweise erfüllt",5,0))</f>
        <v>0</v>
      </c>
      <c r="N8" s="241" t="s">
        <v>29</v>
      </c>
      <c r="O8" s="241">
        <f t="shared" ref="O8" si="9">IF(N8="erfüllt",10,IF(N8="teilweise erfüllt",5,0))</f>
        <v>0</v>
      </c>
      <c r="P8" s="44"/>
    </row>
    <row r="9" spans="2:16" s="45" customFormat="1" ht="25.35" customHeight="1" thickBot="1">
      <c r="B9" s="15"/>
      <c r="C9" s="197" t="s">
        <v>45</v>
      </c>
      <c r="D9" s="185" t="s">
        <v>46</v>
      </c>
      <c r="E9" s="197"/>
      <c r="F9" s="186"/>
      <c r="G9" s="186"/>
      <c r="H9" s="186"/>
      <c r="I9" s="186"/>
      <c r="J9" s="186"/>
      <c r="K9" s="186"/>
      <c r="L9" s="186"/>
      <c r="M9" s="186"/>
      <c r="N9" s="186"/>
      <c r="O9" s="186"/>
      <c r="P9" s="187"/>
    </row>
    <row r="10" spans="2:16" s="45" customFormat="1" ht="60.95" customHeight="1" thickBot="1">
      <c r="B10" s="15"/>
      <c r="C10" s="301" t="s">
        <v>47</v>
      </c>
      <c r="D10" s="299" t="s">
        <v>48</v>
      </c>
      <c r="E10" s="226" t="s">
        <v>49</v>
      </c>
      <c r="F10" s="44" t="s">
        <v>50</v>
      </c>
      <c r="G10" s="262"/>
      <c r="H10" s="238" t="s">
        <v>29</v>
      </c>
      <c r="I10" s="93">
        <f t="shared" ref="I10:I15" si="10">IF(H10="erfüllt",10,IF(H10="teilweise erfüllt",5,0))</f>
        <v>0</v>
      </c>
      <c r="J10" s="239" t="s">
        <v>29</v>
      </c>
      <c r="K10" s="239">
        <f t="shared" si="1"/>
        <v>0</v>
      </c>
      <c r="L10" s="240" t="s">
        <v>29</v>
      </c>
      <c r="M10" s="240">
        <f t="shared" ref="M10" si="11">IF(L10="erfüllt",10,IF(L10="teilweise erfüllt",5,0))</f>
        <v>0</v>
      </c>
      <c r="N10" s="241" t="s">
        <v>29</v>
      </c>
      <c r="O10" s="241">
        <f t="shared" ref="O10" si="12">IF(N10="erfüllt",10,IF(N10="teilweise erfüllt",5,0))</f>
        <v>0</v>
      </c>
      <c r="P10" s="44"/>
    </row>
    <row r="11" spans="2:16" s="45" customFormat="1" ht="60.95" customHeight="1">
      <c r="B11" s="15"/>
      <c r="C11" s="301"/>
      <c r="D11" s="299"/>
      <c r="E11" s="226" t="s">
        <v>51</v>
      </c>
      <c r="F11" s="44" t="s">
        <v>52</v>
      </c>
      <c r="G11" s="262"/>
      <c r="H11" s="238" t="s">
        <v>29</v>
      </c>
      <c r="I11" s="93">
        <f t="shared" si="10"/>
        <v>0</v>
      </c>
      <c r="J11" s="239" t="s">
        <v>29</v>
      </c>
      <c r="K11" s="239">
        <f t="shared" si="1"/>
        <v>0</v>
      </c>
      <c r="L11" s="240" t="s">
        <v>29</v>
      </c>
      <c r="M11" s="240">
        <f t="shared" ref="M11" si="13">IF(L11="erfüllt",10,IF(L11="teilweise erfüllt",5,0))</f>
        <v>0</v>
      </c>
      <c r="N11" s="241" t="s">
        <v>29</v>
      </c>
      <c r="O11" s="241">
        <f t="shared" ref="O11" si="14">IF(N11="erfüllt",10,IF(N11="teilweise erfüllt",5,0))</f>
        <v>0</v>
      </c>
      <c r="P11" s="44"/>
    </row>
    <row r="12" spans="2:16" s="45" customFormat="1" ht="60.95" customHeight="1">
      <c r="B12" s="15"/>
      <c r="C12" s="302" t="s">
        <v>53</v>
      </c>
      <c r="D12" s="297" t="s">
        <v>54</v>
      </c>
      <c r="E12" s="226" t="s">
        <v>55</v>
      </c>
      <c r="F12" s="44" t="s">
        <v>56</v>
      </c>
      <c r="G12" s="262"/>
      <c r="H12" s="238" t="s">
        <v>29</v>
      </c>
      <c r="I12" s="93">
        <f t="shared" si="10"/>
        <v>0</v>
      </c>
      <c r="J12" s="239" t="s">
        <v>29</v>
      </c>
      <c r="K12" s="239">
        <f t="shared" si="1"/>
        <v>0</v>
      </c>
      <c r="L12" s="240" t="s">
        <v>29</v>
      </c>
      <c r="M12" s="240">
        <f t="shared" ref="M12" si="15">IF(L12="erfüllt",10,IF(L12="teilweise erfüllt",5,0))</f>
        <v>0</v>
      </c>
      <c r="N12" s="241" t="s">
        <v>29</v>
      </c>
      <c r="O12" s="241">
        <f t="shared" ref="O12" si="16">IF(N12="erfüllt",10,IF(N12="teilweise erfüllt",5,0))</f>
        <v>0</v>
      </c>
      <c r="P12" s="44"/>
    </row>
    <row r="13" spans="2:16" s="45" customFormat="1" ht="60.95" customHeight="1">
      <c r="B13" s="15"/>
      <c r="C13" s="302"/>
      <c r="D13" s="297"/>
      <c r="E13" s="226" t="s">
        <v>57</v>
      </c>
      <c r="F13" s="44" t="s">
        <v>58</v>
      </c>
      <c r="G13" s="262"/>
      <c r="H13" s="238" t="s">
        <v>29</v>
      </c>
      <c r="I13" s="93">
        <f t="shared" si="10"/>
        <v>0</v>
      </c>
      <c r="J13" s="239" t="s">
        <v>29</v>
      </c>
      <c r="K13" s="239">
        <f t="shared" si="1"/>
        <v>0</v>
      </c>
      <c r="L13" s="240" t="s">
        <v>29</v>
      </c>
      <c r="M13" s="240">
        <f t="shared" ref="M13" si="17">IF(L13="erfüllt",10,IF(L13="teilweise erfüllt",5,0))</f>
        <v>0</v>
      </c>
      <c r="N13" s="241" t="s">
        <v>29</v>
      </c>
      <c r="O13" s="241">
        <f t="shared" ref="O13" si="18">IF(N13="erfüllt",10,IF(N13="teilweise erfüllt",5,0))</f>
        <v>0</v>
      </c>
      <c r="P13" s="44"/>
    </row>
    <row r="14" spans="2:16" s="45" customFormat="1" ht="60.95" customHeight="1">
      <c r="B14" s="15"/>
      <c r="C14" s="302" t="s">
        <v>59</v>
      </c>
      <c r="D14" s="297" t="s">
        <v>60</v>
      </c>
      <c r="E14" s="226" t="s">
        <v>61</v>
      </c>
      <c r="F14" s="44" t="s">
        <v>62</v>
      </c>
      <c r="G14" s="262"/>
      <c r="H14" s="238" t="s">
        <v>29</v>
      </c>
      <c r="I14" s="93">
        <f t="shared" si="10"/>
        <v>0</v>
      </c>
      <c r="J14" s="239" t="s">
        <v>29</v>
      </c>
      <c r="K14" s="239">
        <f t="shared" si="1"/>
        <v>0</v>
      </c>
      <c r="L14" s="240" t="s">
        <v>29</v>
      </c>
      <c r="M14" s="240">
        <f t="shared" ref="M14" si="19">IF(L14="erfüllt",10,IF(L14="teilweise erfüllt",5,0))</f>
        <v>0</v>
      </c>
      <c r="N14" s="241" t="s">
        <v>29</v>
      </c>
      <c r="O14" s="241">
        <f t="shared" ref="O14" si="20">IF(N14="erfüllt",10,IF(N14="teilweise erfüllt",5,0))</f>
        <v>0</v>
      </c>
      <c r="P14" s="44"/>
    </row>
    <row r="15" spans="2:16" s="45" customFormat="1" ht="60.95" customHeight="1">
      <c r="B15" s="15"/>
      <c r="C15" s="302"/>
      <c r="D15" s="297"/>
      <c r="E15" s="226" t="s">
        <v>63</v>
      </c>
      <c r="F15" s="44" t="s">
        <v>64</v>
      </c>
      <c r="G15" s="262"/>
      <c r="H15" s="238" t="s">
        <v>29</v>
      </c>
      <c r="I15" s="93">
        <f t="shared" si="10"/>
        <v>0</v>
      </c>
      <c r="J15" s="239" t="s">
        <v>29</v>
      </c>
      <c r="K15" s="239">
        <f t="shared" si="1"/>
        <v>0</v>
      </c>
      <c r="L15" s="240" t="s">
        <v>29</v>
      </c>
      <c r="M15" s="240">
        <f t="shared" ref="M15" si="21">IF(L15="erfüllt",10,IF(L15="teilweise erfüllt",5,0))</f>
        <v>0</v>
      </c>
      <c r="N15" s="241" t="s">
        <v>29</v>
      </c>
      <c r="O15" s="241">
        <f t="shared" ref="O15" si="22">IF(N15="erfüllt",10,IF(N15="teilweise erfüllt",5,0))</f>
        <v>0</v>
      </c>
      <c r="P15" s="44"/>
    </row>
    <row r="16" spans="2:16" s="45" customFormat="1" ht="25.35" customHeight="1" thickBot="1">
      <c r="B16" s="15"/>
      <c r="C16" s="188" t="s">
        <v>65</v>
      </c>
      <c r="D16" s="189" t="s">
        <v>66</v>
      </c>
      <c r="E16" s="188"/>
      <c r="F16" s="190"/>
      <c r="G16" s="190"/>
      <c r="H16" s="190"/>
      <c r="I16" s="190"/>
      <c r="J16" s="190"/>
      <c r="K16" s="190"/>
      <c r="L16" s="190"/>
      <c r="M16" s="190"/>
      <c r="N16" s="190"/>
      <c r="O16" s="190"/>
      <c r="P16" s="190"/>
    </row>
    <row r="17" spans="2:16" s="45" customFormat="1" ht="41.25" customHeight="1" thickBot="1">
      <c r="B17" s="15"/>
      <c r="C17" s="296" t="s">
        <v>67</v>
      </c>
      <c r="D17" s="299" t="s">
        <v>68</v>
      </c>
      <c r="E17" s="226" t="s">
        <v>69</v>
      </c>
      <c r="F17" s="44" t="s">
        <v>70</v>
      </c>
      <c r="G17" s="262"/>
      <c r="H17" s="238" t="s">
        <v>29</v>
      </c>
      <c r="I17" s="93">
        <f t="shared" ref="I17:I22" si="23">IF(H17="erfüllt",10,IF(H17="teilweise erfüllt",5,0))</f>
        <v>0</v>
      </c>
      <c r="J17" s="239" t="s">
        <v>29</v>
      </c>
      <c r="K17" s="239">
        <f t="shared" si="1"/>
        <v>0</v>
      </c>
      <c r="L17" s="240" t="s">
        <v>29</v>
      </c>
      <c r="M17" s="240">
        <f t="shared" ref="M17" si="24">IF(L17="erfüllt",10,IF(L17="teilweise erfüllt",5,0))</f>
        <v>0</v>
      </c>
      <c r="N17" s="241" t="s">
        <v>29</v>
      </c>
      <c r="O17" s="241">
        <f t="shared" ref="O17" si="25">IF(N17="erfüllt",10,IF(N17="teilweise erfüllt",5,0))</f>
        <v>0</v>
      </c>
      <c r="P17" s="44"/>
    </row>
    <row r="18" spans="2:16" s="45" customFormat="1" ht="57.95" customHeight="1">
      <c r="B18" s="15"/>
      <c r="C18" s="296"/>
      <c r="D18" s="299"/>
      <c r="E18" s="226" t="s">
        <v>71</v>
      </c>
      <c r="F18" s="44" t="s">
        <v>72</v>
      </c>
      <c r="G18" s="262"/>
      <c r="H18" s="238" t="s">
        <v>29</v>
      </c>
      <c r="I18" s="93">
        <f t="shared" si="23"/>
        <v>0</v>
      </c>
      <c r="J18" s="239" t="s">
        <v>28</v>
      </c>
      <c r="K18" s="239">
        <f t="shared" si="1"/>
        <v>10</v>
      </c>
      <c r="L18" s="240" t="s">
        <v>29</v>
      </c>
      <c r="M18" s="240">
        <f t="shared" ref="M18" si="26">IF(L18="erfüllt",10,IF(L18="teilweise erfüllt",5,0))</f>
        <v>0</v>
      </c>
      <c r="N18" s="241" t="s">
        <v>29</v>
      </c>
      <c r="O18" s="241">
        <f t="shared" ref="O18" si="27">IF(N18="erfüllt",10,IF(N18="teilweise erfüllt",5,0))</f>
        <v>0</v>
      </c>
      <c r="P18" s="44"/>
    </row>
    <row r="19" spans="2:16" s="45" customFormat="1" ht="41.25" customHeight="1">
      <c r="B19" s="15"/>
      <c r="C19" s="296" t="s">
        <v>73</v>
      </c>
      <c r="D19" s="297" t="s">
        <v>74</v>
      </c>
      <c r="E19" s="226" t="s">
        <v>75</v>
      </c>
      <c r="F19" s="44" t="s">
        <v>76</v>
      </c>
      <c r="G19" s="262"/>
      <c r="H19" s="238" t="s">
        <v>29</v>
      </c>
      <c r="I19" s="93">
        <f t="shared" si="23"/>
        <v>0</v>
      </c>
      <c r="J19" s="239" t="s">
        <v>29</v>
      </c>
      <c r="K19" s="239">
        <f t="shared" si="1"/>
        <v>0</v>
      </c>
      <c r="L19" s="240" t="s">
        <v>28</v>
      </c>
      <c r="M19" s="240">
        <f t="shared" ref="M19" si="28">IF(L19="erfüllt",10,IF(L19="teilweise erfüllt",5,0))</f>
        <v>10</v>
      </c>
      <c r="N19" s="241" t="s">
        <v>29</v>
      </c>
      <c r="O19" s="241">
        <f t="shared" ref="O19" si="29">IF(N19="erfüllt",10,IF(N19="teilweise erfüllt",5,0))</f>
        <v>0</v>
      </c>
      <c r="P19" s="44"/>
    </row>
    <row r="20" spans="2:16" s="45" customFormat="1" ht="55.35" customHeight="1">
      <c r="B20" s="15"/>
      <c r="C20" s="296"/>
      <c r="D20" s="297"/>
      <c r="E20" s="226" t="s">
        <v>77</v>
      </c>
      <c r="F20" s="44" t="s">
        <v>78</v>
      </c>
      <c r="G20" s="262"/>
      <c r="H20" s="238" t="s">
        <v>27</v>
      </c>
      <c r="I20" s="93">
        <f t="shared" si="23"/>
        <v>5</v>
      </c>
      <c r="J20" s="239" t="s">
        <v>28</v>
      </c>
      <c r="K20" s="239">
        <f t="shared" si="1"/>
        <v>10</v>
      </c>
      <c r="L20" s="240" t="s">
        <v>29</v>
      </c>
      <c r="M20" s="240">
        <f t="shared" ref="M20" si="30">IF(L20="erfüllt",10,IF(L20="teilweise erfüllt",5,0))</f>
        <v>0</v>
      </c>
      <c r="N20" s="241" t="s">
        <v>28</v>
      </c>
      <c r="O20" s="241">
        <f t="shared" ref="O20" si="31">IF(N20="erfüllt",10,IF(N20="teilweise erfüllt",5,0))</f>
        <v>10</v>
      </c>
      <c r="P20" s="44"/>
    </row>
    <row r="21" spans="2:16" s="45" customFormat="1" ht="41.25" customHeight="1">
      <c r="B21" s="15"/>
      <c r="C21" s="296" t="s">
        <v>79</v>
      </c>
      <c r="D21" s="297" t="s">
        <v>80</v>
      </c>
      <c r="E21" s="226" t="s">
        <v>81</v>
      </c>
      <c r="F21" s="44" t="s">
        <v>82</v>
      </c>
      <c r="G21" s="262"/>
      <c r="H21" s="238" t="s">
        <v>29</v>
      </c>
      <c r="I21" s="93">
        <f t="shared" si="23"/>
        <v>0</v>
      </c>
      <c r="J21" s="239" t="s">
        <v>29</v>
      </c>
      <c r="K21" s="239">
        <f t="shared" si="1"/>
        <v>0</v>
      </c>
      <c r="L21" s="240" t="s">
        <v>29</v>
      </c>
      <c r="M21" s="240">
        <f t="shared" ref="M21" si="32">IF(L21="erfüllt",10,IF(L21="teilweise erfüllt",5,0))</f>
        <v>0</v>
      </c>
      <c r="N21" s="241" t="s">
        <v>29</v>
      </c>
      <c r="O21" s="241">
        <f t="shared" ref="O21" si="33">IF(N21="erfüllt",10,IF(N21="teilweise erfüllt",5,0))</f>
        <v>0</v>
      </c>
      <c r="P21" s="44"/>
    </row>
    <row r="22" spans="2:16" s="45" customFormat="1" ht="91.35" customHeight="1">
      <c r="B22" s="15"/>
      <c r="C22" s="296"/>
      <c r="D22" s="297"/>
      <c r="E22" s="226" t="s">
        <v>83</v>
      </c>
      <c r="F22" s="44" t="s">
        <v>84</v>
      </c>
      <c r="G22" s="262"/>
      <c r="H22" s="238" t="s">
        <v>29</v>
      </c>
      <c r="I22" s="93">
        <f t="shared" si="23"/>
        <v>0</v>
      </c>
      <c r="J22" s="239" t="s">
        <v>29</v>
      </c>
      <c r="K22" s="239">
        <f t="shared" si="1"/>
        <v>0</v>
      </c>
      <c r="L22" s="240" t="s">
        <v>29</v>
      </c>
      <c r="M22" s="240">
        <f t="shared" ref="M22" si="34">IF(L22="erfüllt",10,IF(L22="teilweise erfüllt",5,0))</f>
        <v>0</v>
      </c>
      <c r="N22" s="241" t="s">
        <v>29</v>
      </c>
      <c r="O22" s="241">
        <f t="shared" ref="O22" si="35">IF(N22="erfüllt",10,IF(N22="teilweise erfüllt",5,0))</f>
        <v>0</v>
      </c>
      <c r="P22" s="44" t="s">
        <v>85</v>
      </c>
    </row>
    <row r="23" spans="2:16" s="45" customFormat="1" ht="25.35" customHeight="1" thickBot="1">
      <c r="B23" s="15"/>
      <c r="C23" s="198" t="s">
        <v>86</v>
      </c>
      <c r="D23" s="191" t="s">
        <v>87</v>
      </c>
      <c r="E23" s="198"/>
      <c r="F23" s="192"/>
      <c r="G23" s="192"/>
      <c r="H23" s="192"/>
      <c r="I23" s="192"/>
      <c r="J23" s="192"/>
      <c r="K23" s="192"/>
      <c r="L23" s="192"/>
      <c r="M23" s="192"/>
      <c r="N23" s="192"/>
      <c r="O23" s="192"/>
      <c r="P23" s="192"/>
    </row>
    <row r="24" spans="2:16" s="45" customFormat="1" ht="49.9" customHeight="1" thickBot="1">
      <c r="B24" s="15"/>
      <c r="C24" s="298" t="s">
        <v>88</v>
      </c>
      <c r="D24" s="299" t="s">
        <v>89</v>
      </c>
      <c r="E24" s="226" t="s">
        <v>90</v>
      </c>
      <c r="F24" s="44" t="s">
        <v>91</v>
      </c>
      <c r="G24" s="262"/>
      <c r="H24" s="238" t="s">
        <v>29</v>
      </c>
      <c r="I24" s="93">
        <f t="shared" ref="I24:I29" si="36">IF(H24="erfüllt",10,IF(H24="teilweise erfüllt",5,0))</f>
        <v>0</v>
      </c>
      <c r="J24" s="239" t="s">
        <v>29</v>
      </c>
      <c r="K24" s="239">
        <f t="shared" si="1"/>
        <v>0</v>
      </c>
      <c r="L24" s="240" t="s">
        <v>29</v>
      </c>
      <c r="M24" s="240">
        <f t="shared" ref="M24" si="37">IF(L24="erfüllt",10,IF(L24="teilweise erfüllt",5,0))</f>
        <v>0</v>
      </c>
      <c r="N24" s="241" t="s">
        <v>29</v>
      </c>
      <c r="O24" s="241">
        <f t="shared" ref="O24" si="38">IF(N24="erfüllt",10,IF(N24="teilweise erfüllt",5,0))</f>
        <v>0</v>
      </c>
      <c r="P24" s="44"/>
    </row>
    <row r="25" spans="2:16" s="45" customFormat="1" ht="49.9" customHeight="1">
      <c r="B25" s="15"/>
      <c r="C25" s="298"/>
      <c r="D25" s="299"/>
      <c r="E25" s="226" t="s">
        <v>92</v>
      </c>
      <c r="F25" s="44" t="s">
        <v>93</v>
      </c>
      <c r="G25" s="262"/>
      <c r="H25" s="238" t="s">
        <v>29</v>
      </c>
      <c r="I25" s="93">
        <f t="shared" si="36"/>
        <v>0</v>
      </c>
      <c r="J25" s="239" t="s">
        <v>29</v>
      </c>
      <c r="K25" s="239">
        <f t="shared" si="1"/>
        <v>0</v>
      </c>
      <c r="L25" s="240" t="s">
        <v>29</v>
      </c>
      <c r="M25" s="240">
        <f t="shared" ref="M25" si="39">IF(L25="erfüllt",10,IF(L25="teilweise erfüllt",5,0))</f>
        <v>0</v>
      </c>
      <c r="N25" s="241" t="s">
        <v>29</v>
      </c>
      <c r="O25" s="241">
        <f t="shared" ref="O25" si="40">IF(N25="erfüllt",10,IF(N25="teilweise erfüllt",5,0))</f>
        <v>0</v>
      </c>
      <c r="P25" s="44"/>
    </row>
    <row r="26" spans="2:16" s="45" customFormat="1" ht="49.9" customHeight="1">
      <c r="B26" s="15"/>
      <c r="C26" s="298" t="s">
        <v>94</v>
      </c>
      <c r="D26" s="297" t="s">
        <v>95</v>
      </c>
      <c r="E26" s="226" t="s">
        <v>96</v>
      </c>
      <c r="F26" s="44" t="s">
        <v>97</v>
      </c>
      <c r="G26" s="262"/>
      <c r="H26" s="238" t="s">
        <v>29</v>
      </c>
      <c r="I26" s="93">
        <f t="shared" si="36"/>
        <v>0</v>
      </c>
      <c r="J26" s="239" t="s">
        <v>29</v>
      </c>
      <c r="K26" s="239">
        <f t="shared" si="1"/>
        <v>0</v>
      </c>
      <c r="L26" s="240" t="s">
        <v>29</v>
      </c>
      <c r="M26" s="240">
        <f t="shared" ref="M26" si="41">IF(L26="erfüllt",10,IF(L26="teilweise erfüllt",5,0))</f>
        <v>0</v>
      </c>
      <c r="N26" s="241" t="s">
        <v>29</v>
      </c>
      <c r="O26" s="241">
        <f t="shared" ref="O26" si="42">IF(N26="erfüllt",10,IF(N26="teilweise erfüllt",5,0))</f>
        <v>0</v>
      </c>
      <c r="P26" s="44"/>
    </row>
    <row r="27" spans="2:16" s="45" customFormat="1" ht="49.9" customHeight="1">
      <c r="B27" s="15"/>
      <c r="C27" s="298"/>
      <c r="D27" s="297"/>
      <c r="E27" s="226" t="s">
        <v>98</v>
      </c>
      <c r="F27" s="44" t="s">
        <v>99</v>
      </c>
      <c r="G27" s="262"/>
      <c r="H27" s="238" t="s">
        <v>29</v>
      </c>
      <c r="I27" s="93">
        <f t="shared" si="36"/>
        <v>0</v>
      </c>
      <c r="J27" s="239" t="s">
        <v>29</v>
      </c>
      <c r="K27" s="239">
        <f t="shared" si="1"/>
        <v>0</v>
      </c>
      <c r="L27" s="240" t="s">
        <v>29</v>
      </c>
      <c r="M27" s="240">
        <f t="shared" ref="M27" si="43">IF(L27="erfüllt",10,IF(L27="teilweise erfüllt",5,0))</f>
        <v>0</v>
      </c>
      <c r="N27" s="241" t="s">
        <v>29</v>
      </c>
      <c r="O27" s="241">
        <f t="shared" ref="O27" si="44">IF(N27="erfüllt",10,IF(N27="teilweise erfüllt",5,0))</f>
        <v>0</v>
      </c>
      <c r="P27" s="44" t="s">
        <v>100</v>
      </c>
    </row>
    <row r="28" spans="2:16" s="45" customFormat="1" ht="49.9" customHeight="1">
      <c r="B28" s="15"/>
      <c r="C28" s="298" t="s">
        <v>101</v>
      </c>
      <c r="D28" s="297" t="s">
        <v>102</v>
      </c>
      <c r="E28" s="226" t="s">
        <v>103</v>
      </c>
      <c r="F28" s="200" t="s">
        <v>104</v>
      </c>
      <c r="G28" s="263"/>
      <c r="H28" s="238" t="s">
        <v>29</v>
      </c>
      <c r="I28" s="93">
        <f t="shared" si="36"/>
        <v>0</v>
      </c>
      <c r="J28" s="239" t="s">
        <v>29</v>
      </c>
      <c r="K28" s="239">
        <f t="shared" si="1"/>
        <v>0</v>
      </c>
      <c r="L28" s="240" t="s">
        <v>29</v>
      </c>
      <c r="M28" s="240">
        <f t="shared" ref="M28" si="45">IF(L28="erfüllt",10,IF(L28="teilweise erfüllt",5,0))</f>
        <v>0</v>
      </c>
      <c r="N28" s="241" t="s">
        <v>29</v>
      </c>
      <c r="O28" s="241">
        <f t="shared" ref="O28" si="46">IF(N28="erfüllt",10,IF(N28="teilweise erfüllt",5,0))</f>
        <v>0</v>
      </c>
      <c r="P28" s="200"/>
    </row>
    <row r="29" spans="2:16" s="45" customFormat="1" ht="49.9" customHeight="1">
      <c r="B29" s="15"/>
      <c r="C29" s="298"/>
      <c r="D29" s="297"/>
      <c r="E29" s="226" t="s">
        <v>105</v>
      </c>
      <c r="F29" s="200" t="s">
        <v>106</v>
      </c>
      <c r="G29" s="263"/>
      <c r="H29" s="238" t="s">
        <v>29</v>
      </c>
      <c r="I29" s="93">
        <f t="shared" si="36"/>
        <v>0</v>
      </c>
      <c r="J29" s="239" t="s">
        <v>29</v>
      </c>
      <c r="K29" s="239">
        <f t="shared" si="1"/>
        <v>0</v>
      </c>
      <c r="L29" s="240" t="s">
        <v>29</v>
      </c>
      <c r="M29" s="240">
        <f t="shared" ref="M29" si="47">IF(L29="erfüllt",10,IF(L29="teilweise erfüllt",5,0))</f>
        <v>0</v>
      </c>
      <c r="N29" s="241" t="s">
        <v>29</v>
      </c>
      <c r="O29" s="241">
        <f t="shared" ref="O29" si="48">IF(N29="erfüllt",10,IF(N29="teilweise erfüllt",5,0))</f>
        <v>0</v>
      </c>
      <c r="P29" s="200"/>
    </row>
    <row r="30" spans="2:16" s="45" customFormat="1" ht="25.35" customHeight="1" thickBot="1">
      <c r="B30" s="15"/>
      <c r="C30" s="199" t="s">
        <v>107</v>
      </c>
      <c r="D30" s="193" t="s">
        <v>108</v>
      </c>
      <c r="E30" s="199"/>
      <c r="F30" s="194"/>
      <c r="G30" s="194"/>
      <c r="H30" s="194"/>
      <c r="I30" s="194"/>
      <c r="J30" s="194"/>
      <c r="K30" s="194"/>
      <c r="L30" s="194"/>
      <c r="M30" s="194"/>
      <c r="N30" s="194"/>
      <c r="O30" s="194"/>
      <c r="P30" s="195"/>
    </row>
    <row r="31" spans="2:16" s="45" customFormat="1" ht="49.9" customHeight="1" thickBot="1">
      <c r="B31" s="15"/>
      <c r="C31" s="296" t="s">
        <v>109</v>
      </c>
      <c r="D31" s="299" t="s">
        <v>110</v>
      </c>
      <c r="E31" s="227" t="s">
        <v>111</v>
      </c>
      <c r="F31" s="44" t="s">
        <v>112</v>
      </c>
      <c r="G31" s="262"/>
      <c r="H31" s="238" t="s">
        <v>29</v>
      </c>
      <c r="I31" s="93">
        <f t="shared" ref="I31:I36" si="49">IF(H31="erfüllt",10,IF(H31="teilweise erfüllt",5,0))</f>
        <v>0</v>
      </c>
      <c r="J31" s="239" t="s">
        <v>29</v>
      </c>
      <c r="K31" s="239">
        <f t="shared" si="1"/>
        <v>0</v>
      </c>
      <c r="L31" s="240" t="s">
        <v>29</v>
      </c>
      <c r="M31" s="240">
        <f t="shared" ref="M31" si="50">IF(L31="erfüllt",10,IF(L31="teilweise erfüllt",5,0))</f>
        <v>0</v>
      </c>
      <c r="N31" s="241" t="s">
        <v>29</v>
      </c>
      <c r="O31" s="241">
        <f t="shared" ref="O31" si="51">IF(N31="erfüllt",10,IF(N31="teilweise erfüllt",5,0))</f>
        <v>0</v>
      </c>
      <c r="P31" s="46"/>
    </row>
    <row r="32" spans="2:16" s="45" customFormat="1" ht="49.9" customHeight="1">
      <c r="B32" s="15"/>
      <c r="C32" s="296"/>
      <c r="D32" s="299"/>
      <c r="E32" s="227" t="s">
        <v>113</v>
      </c>
      <c r="F32" s="44" t="s">
        <v>114</v>
      </c>
      <c r="G32" s="262"/>
      <c r="H32" s="238" t="s">
        <v>29</v>
      </c>
      <c r="I32" s="93">
        <f t="shared" si="49"/>
        <v>0</v>
      </c>
      <c r="J32" s="239" t="s">
        <v>29</v>
      </c>
      <c r="K32" s="239">
        <f t="shared" si="1"/>
        <v>0</v>
      </c>
      <c r="L32" s="240" t="s">
        <v>29</v>
      </c>
      <c r="M32" s="240">
        <f t="shared" ref="M32" si="52">IF(L32="erfüllt",10,IF(L32="teilweise erfüllt",5,0))</f>
        <v>0</v>
      </c>
      <c r="N32" s="241" t="s">
        <v>29</v>
      </c>
      <c r="O32" s="241">
        <f t="shared" ref="O32" si="53">IF(N32="erfüllt",10,IF(N32="teilweise erfüllt",5,0))</f>
        <v>0</v>
      </c>
      <c r="P32" s="92"/>
    </row>
    <row r="33" spans="2:16" s="45" customFormat="1" ht="78.95" customHeight="1">
      <c r="B33" s="15"/>
      <c r="C33" s="296" t="s">
        <v>115</v>
      </c>
      <c r="D33" s="297" t="s">
        <v>116</v>
      </c>
      <c r="E33" s="227" t="s">
        <v>117</v>
      </c>
      <c r="F33" s="44" t="s">
        <v>118</v>
      </c>
      <c r="G33" s="262"/>
      <c r="H33" s="238" t="s">
        <v>29</v>
      </c>
      <c r="I33" s="93">
        <f t="shared" si="49"/>
        <v>0</v>
      </c>
      <c r="J33" s="239" t="s">
        <v>29</v>
      </c>
      <c r="K33" s="239">
        <f t="shared" si="1"/>
        <v>0</v>
      </c>
      <c r="L33" s="240" t="s">
        <v>29</v>
      </c>
      <c r="M33" s="240">
        <f t="shared" ref="M33" si="54">IF(L33="erfüllt",10,IF(L33="teilweise erfüllt",5,0))</f>
        <v>0</v>
      </c>
      <c r="N33" s="241" t="s">
        <v>29</v>
      </c>
      <c r="O33" s="241">
        <f t="shared" ref="O33" si="55">IF(N33="erfüllt",10,IF(N33="teilweise erfüllt",5,0))</f>
        <v>0</v>
      </c>
      <c r="P33" s="94"/>
    </row>
    <row r="34" spans="2:16" s="45" customFormat="1" ht="70.7" customHeight="1">
      <c r="B34" s="15"/>
      <c r="C34" s="296"/>
      <c r="D34" s="297"/>
      <c r="E34" s="227" t="s">
        <v>119</v>
      </c>
      <c r="F34" s="44" t="s">
        <v>120</v>
      </c>
      <c r="G34" s="262"/>
      <c r="H34" s="238" t="s">
        <v>29</v>
      </c>
      <c r="I34" s="93">
        <f t="shared" si="49"/>
        <v>0</v>
      </c>
      <c r="J34" s="239" t="s">
        <v>29</v>
      </c>
      <c r="K34" s="239">
        <f t="shared" si="1"/>
        <v>0</v>
      </c>
      <c r="L34" s="240" t="s">
        <v>29</v>
      </c>
      <c r="M34" s="240">
        <f t="shared" ref="M34" si="56">IF(L34="erfüllt",10,IF(L34="teilweise erfüllt",5,0))</f>
        <v>0</v>
      </c>
      <c r="N34" s="241" t="s">
        <v>29</v>
      </c>
      <c r="O34" s="241">
        <f t="shared" ref="O34" si="57">IF(N34="erfüllt",10,IF(N34="teilweise erfüllt",5,0))</f>
        <v>0</v>
      </c>
      <c r="P34" s="107"/>
    </row>
    <row r="35" spans="2:16" s="45" customFormat="1" ht="68.650000000000006" customHeight="1">
      <c r="B35" s="15"/>
      <c r="C35" s="296" t="s">
        <v>121</v>
      </c>
      <c r="D35" s="297" t="s">
        <v>122</v>
      </c>
      <c r="E35" s="227" t="s">
        <v>123</v>
      </c>
      <c r="F35" s="44" t="s">
        <v>124</v>
      </c>
      <c r="G35" s="262"/>
      <c r="H35" s="238" t="s">
        <v>29</v>
      </c>
      <c r="I35" s="93">
        <f t="shared" si="49"/>
        <v>0</v>
      </c>
      <c r="J35" s="239" t="s">
        <v>29</v>
      </c>
      <c r="K35" s="239">
        <f t="shared" si="1"/>
        <v>0</v>
      </c>
      <c r="L35" s="240" t="s">
        <v>29</v>
      </c>
      <c r="M35" s="240">
        <f t="shared" ref="M35" si="58">IF(L35="erfüllt",10,IF(L35="teilweise erfüllt",5,0))</f>
        <v>0</v>
      </c>
      <c r="N35" s="241" t="s">
        <v>29</v>
      </c>
      <c r="O35" s="241">
        <f t="shared" ref="O35" si="59">IF(N35="erfüllt",10,IF(N35="teilweise erfüllt",5,0))</f>
        <v>0</v>
      </c>
      <c r="P35" s="107"/>
    </row>
    <row r="36" spans="2:16" s="45" customFormat="1" ht="49.9" customHeight="1">
      <c r="B36" s="15"/>
      <c r="C36" s="296"/>
      <c r="D36" s="297"/>
      <c r="E36" s="227" t="s">
        <v>125</v>
      </c>
      <c r="F36" s="44" t="s">
        <v>126</v>
      </c>
      <c r="G36" s="262"/>
      <c r="H36" s="238" t="s">
        <v>29</v>
      </c>
      <c r="I36" s="93">
        <f t="shared" si="49"/>
        <v>0</v>
      </c>
      <c r="J36" s="239" t="s">
        <v>29</v>
      </c>
      <c r="K36" s="239">
        <f t="shared" si="1"/>
        <v>0</v>
      </c>
      <c r="L36" s="240" t="s">
        <v>29</v>
      </c>
      <c r="M36" s="240">
        <f t="shared" ref="M36" si="60">IF(L36="erfüllt",10,IF(L36="teilweise erfüllt",5,0))</f>
        <v>0</v>
      </c>
      <c r="N36" s="241" t="s">
        <v>29</v>
      </c>
      <c r="O36" s="241">
        <f t="shared" ref="O36" si="61">IF(N36="erfüllt",10,IF(N36="teilweise erfüllt",5,0))</f>
        <v>0</v>
      </c>
      <c r="P36" s="107"/>
    </row>
  </sheetData>
  <mergeCells count="30">
    <mergeCell ref="C17:C18"/>
    <mergeCell ref="D17:D18"/>
    <mergeCell ref="C3:C4"/>
    <mergeCell ref="C5:C6"/>
    <mergeCell ref="C7:C8"/>
    <mergeCell ref="D3:D4"/>
    <mergeCell ref="D5:D6"/>
    <mergeCell ref="D7:D8"/>
    <mergeCell ref="C10:C11"/>
    <mergeCell ref="D10:D11"/>
    <mergeCell ref="C12:C13"/>
    <mergeCell ref="D12:D13"/>
    <mergeCell ref="C14:C15"/>
    <mergeCell ref="D14:D15"/>
    <mergeCell ref="C19:C20"/>
    <mergeCell ref="D19:D20"/>
    <mergeCell ref="C21:C22"/>
    <mergeCell ref="D21:D22"/>
    <mergeCell ref="C24:C25"/>
    <mergeCell ref="D24:D25"/>
    <mergeCell ref="C33:C34"/>
    <mergeCell ref="D33:D34"/>
    <mergeCell ref="C35:C36"/>
    <mergeCell ref="D35:D36"/>
    <mergeCell ref="C26:C27"/>
    <mergeCell ref="D26:D27"/>
    <mergeCell ref="C28:C29"/>
    <mergeCell ref="D28:D29"/>
    <mergeCell ref="C31:C32"/>
    <mergeCell ref="D31:D32"/>
  </mergeCells>
  <phoneticPr fontId="43" type="noConversion"/>
  <conditionalFormatting sqref="C3:D3 C4:C8 D5 D7">
    <cfRule type="expression" dxfId="25" priority="28">
      <formula>CELL("Schutz",C3)=0</formula>
    </cfRule>
  </conditionalFormatting>
  <conditionalFormatting sqref="D10 C10:C15 D12 D14">
    <cfRule type="expression" dxfId="24" priority="27">
      <formula>CELL("Schutz",C10)=0</formula>
    </cfRule>
  </conditionalFormatting>
  <conditionalFormatting sqref="D17 C17:C22 D19 D21">
    <cfRule type="expression" dxfId="23" priority="26">
      <formula>CELL("Schutz",C17)=0</formula>
    </cfRule>
  </conditionalFormatting>
  <conditionalFormatting sqref="D24 C24:C29 D26 D28">
    <cfRule type="expression" dxfId="22" priority="25">
      <formula>CELL("Schutz",C24)=0</formula>
    </cfRule>
  </conditionalFormatting>
  <conditionalFormatting sqref="D31 C31:C36 D33 D35">
    <cfRule type="expression" dxfId="21" priority="24">
      <formula>CELL("Schutz",C31)=0</formula>
    </cfRule>
  </conditionalFormatting>
  <conditionalFormatting sqref="H3:H36 J3:J36 L3:L36 N3:N36">
    <cfRule type="expression" dxfId="20" priority="29">
      <formula>AND(H3="nicht erfüllt",#REF!="Ja")</formula>
    </cfRule>
  </conditionalFormatting>
  <conditionalFormatting sqref="K3:K36">
    <cfRule type="expression" dxfId="19" priority="32">
      <formula>AND(K3="nicht erfüllt",L3="Ja")</formula>
    </cfRule>
  </conditionalFormatting>
  <conditionalFormatting sqref="P3:P8">
    <cfRule type="expression" dxfId="18" priority="22">
      <formula>U3=0</formula>
    </cfRule>
    <cfRule type="expression" dxfId="17" priority="23">
      <formula>U3=1</formula>
    </cfRule>
  </conditionalFormatting>
  <conditionalFormatting sqref="P10:P15">
    <cfRule type="expression" dxfId="16" priority="20">
      <formula>U10=0</formula>
    </cfRule>
    <cfRule type="expression" dxfId="15" priority="21">
      <formula>U10=1</formula>
    </cfRule>
  </conditionalFormatting>
  <conditionalFormatting sqref="P17:P22">
    <cfRule type="expression" dxfId="14" priority="18">
      <formula>U17=0</formula>
    </cfRule>
    <cfRule type="expression" dxfId="13" priority="19">
      <formula>U17=1</formula>
    </cfRule>
  </conditionalFormatting>
  <conditionalFormatting sqref="P24:P29">
    <cfRule type="expression" dxfId="12" priority="16">
      <formula>U24=0</formula>
    </cfRule>
    <cfRule type="expression" dxfId="11" priority="17">
      <formula>U24=1</formula>
    </cfRule>
  </conditionalFormatting>
  <conditionalFormatting sqref="P31:P36">
    <cfRule type="expression" dxfId="10" priority="14">
      <formula>U31=0</formula>
    </cfRule>
    <cfRule type="expression" dxfId="9" priority="15">
      <formula>U31=1</formula>
    </cfRule>
  </conditionalFormatting>
  <pageMargins left="0.70866141732283472" right="0.70866141732283472" top="0.78740157480314965" bottom="0.78740157480314965" header="0.31496062992125984" footer="0.31496062992125984"/>
  <pageSetup paperSize="9" scale="60" fitToHeight="2" orientation="landscape" r:id="rId1"/>
  <extLst>
    <ext xmlns:x14="http://schemas.microsoft.com/office/spreadsheetml/2009/9/main" uri="{CCE6A557-97BC-4b89-ADB6-D9C93CAAB3DF}">
      <x14:dataValidations xmlns:xm="http://schemas.microsoft.com/office/excel/2006/main" count="2">
        <x14:dataValidation type="list" showInputMessage="1" showErrorMessage="1" xr:uid="{00000000-0002-0000-0200-000001000000}">
          <x14:formula1>
            <xm:f>Wertetabellen!$B$5:$B$8</xm:f>
          </x14:formula1>
          <xm:sqref>P34:P36 L31:L36 N31:N36 H31:H36 L17:L22 J17:J22 H17:H22 J31:J36 H24:H29 N24:N29 L24:L29 J24:J29 J10:J15 L10:L15 N10:N15 N17:N22 N3:N8 L3:L8 J3:J8 H3:H8 H10:H15</xm:sqref>
        </x14:dataValidation>
        <x14:dataValidation type="list" allowBlank="1" showInputMessage="1" showErrorMessage="1" xr:uid="{471C4438-D455-45ED-A6E5-4840BD3642D5}">
          <x14:formula1>
            <xm:f>Matrix!$A$2:$A$3</xm:f>
          </x14:formula1>
          <xm:sqref>G3:G8 G10:G15 G17:G22 G24:G29 G31:G36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9">
    <tabColor theme="3" tint="-0.249977111117893"/>
  </sheetPr>
  <dimension ref="A1:I44"/>
  <sheetViews>
    <sheetView zoomScaleNormal="100" workbookViewId="0"/>
  </sheetViews>
  <sheetFormatPr defaultColWidth="11.42578125" defaultRowHeight="14.45"/>
  <cols>
    <col min="1" max="1" width="2.7109375" style="16" customWidth="1"/>
    <col min="2" max="2" width="31.42578125" style="16" customWidth="1"/>
    <col min="3" max="3" width="58" style="16" customWidth="1"/>
    <col min="4" max="4" width="3.140625" customWidth="1"/>
    <col min="5" max="8" width="22.28515625" customWidth="1"/>
    <col min="9" max="9" width="3.28515625" customWidth="1"/>
    <col min="10" max="10" width="35.28515625" customWidth="1"/>
  </cols>
  <sheetData>
    <row r="1" spans="1:9">
      <c r="A1" s="7"/>
      <c r="B1" s="7"/>
      <c r="C1" s="7"/>
      <c r="D1" s="1"/>
      <c r="E1" s="1"/>
      <c r="F1" s="1"/>
      <c r="G1" s="1"/>
      <c r="H1" s="1"/>
      <c r="I1" s="1"/>
    </row>
    <row r="2" spans="1:9" ht="23.45" hidden="1">
      <c r="A2" s="7"/>
      <c r="B2" s="52" t="s">
        <v>127</v>
      </c>
      <c r="C2" s="7"/>
      <c r="D2" s="303"/>
      <c r="E2" s="303"/>
      <c r="F2" s="303"/>
      <c r="G2" s="303"/>
      <c r="H2" s="304"/>
      <c r="I2" s="1"/>
    </row>
    <row r="3" spans="1:9" ht="15" thickBot="1">
      <c r="A3" s="7"/>
      <c r="B3" s="7"/>
      <c r="C3" s="7"/>
      <c r="D3" s="1"/>
      <c r="E3" s="1"/>
      <c r="F3" s="1"/>
      <c r="G3" s="1"/>
      <c r="H3" s="1"/>
      <c r="I3" s="1"/>
    </row>
    <row r="4" spans="1:9">
      <c r="A4" s="7"/>
      <c r="B4" s="47" t="s">
        <v>11</v>
      </c>
      <c r="C4" s="48" t="s">
        <v>12</v>
      </c>
      <c r="D4" s="95"/>
      <c r="E4" s="47"/>
      <c r="F4" s="47"/>
      <c r="G4" s="47"/>
      <c r="H4" s="72"/>
      <c r="I4" s="1"/>
    </row>
    <row r="5" spans="1:9">
      <c r="A5" s="7"/>
      <c r="B5" s="56"/>
      <c r="C5" s="51"/>
      <c r="D5" s="97"/>
      <c r="E5" s="230" t="str">
        <f>'Bewertung qualitativ'!H1</f>
        <v>Lösung 1</v>
      </c>
      <c r="F5" s="232" t="str">
        <f>'Bewertung qualitativ'!J1</f>
        <v>Lösung 2</v>
      </c>
      <c r="G5" s="234" t="str">
        <f>'Bewertung qualitativ'!L1</f>
        <v>Lösung 3</v>
      </c>
      <c r="H5" s="236" t="str">
        <f>'Bewertung qualitativ'!N1</f>
        <v>Lösung 4</v>
      </c>
      <c r="I5" s="1"/>
    </row>
    <row r="6" spans="1:9">
      <c r="A6" s="7"/>
      <c r="B6" s="57"/>
      <c r="C6" s="55" t="s">
        <v>128</v>
      </c>
      <c r="D6" s="97"/>
      <c r="E6" s="98">
        <f>E10+E17+E24+E31+E38</f>
        <v>30</v>
      </c>
      <c r="F6" s="55">
        <f>F10+F17+F24+F31+F38</f>
        <v>40</v>
      </c>
      <c r="G6" s="55">
        <f>G10+G17+G24+G31+G38</f>
        <v>20</v>
      </c>
      <c r="H6" s="96">
        <f>H10+H17+H24+H31+H38</f>
        <v>25</v>
      </c>
      <c r="I6" s="1"/>
    </row>
    <row r="7" spans="1:9">
      <c r="A7" s="7"/>
      <c r="B7" s="54"/>
      <c r="C7" s="55" t="s">
        <v>129</v>
      </c>
      <c r="D7" s="97"/>
      <c r="E7" s="98">
        <f>Zwischenauswertung!E42</f>
        <v>0</v>
      </c>
      <c r="F7" s="98">
        <f>Zwischenauswertung!G42</f>
        <v>2</v>
      </c>
      <c r="G7" s="98">
        <f>Zwischenauswertung!I42</f>
        <v>0</v>
      </c>
      <c r="H7" s="98">
        <f>Zwischenauswertung!K42</f>
        <v>1</v>
      </c>
      <c r="I7" s="1"/>
    </row>
    <row r="8" spans="1:9">
      <c r="A8" s="7"/>
      <c r="B8" s="54"/>
      <c r="C8" s="55" t="s">
        <v>130</v>
      </c>
      <c r="D8" s="97"/>
      <c r="E8" s="98">
        <f>Zwischenauswertung!E79</f>
        <v>1</v>
      </c>
      <c r="F8" s="98">
        <f>Zwischenauswertung!G79</f>
        <v>0</v>
      </c>
      <c r="G8" s="98">
        <f>Zwischenauswertung!I79</f>
        <v>0</v>
      </c>
      <c r="H8" s="98">
        <f>Zwischenauswertung!K79</f>
        <v>1</v>
      </c>
      <c r="I8" s="1"/>
    </row>
    <row r="9" spans="1:9">
      <c r="A9" s="7"/>
      <c r="B9" s="54"/>
      <c r="C9" s="55" t="s">
        <v>131</v>
      </c>
      <c r="D9" s="97"/>
      <c r="E9" s="98">
        <f>Zwischenauswertung!$C$42-'Ergebnisblatt (qual)'!E7</f>
        <v>3</v>
      </c>
      <c r="F9" s="98">
        <f>Zwischenauswertung!$C$42-'Ergebnisblatt (qual)'!F7</f>
        <v>1</v>
      </c>
      <c r="G9" s="98">
        <f>Zwischenauswertung!$C$42-'Ergebnisblatt (qual)'!G7</f>
        <v>3</v>
      </c>
      <c r="H9" s="98">
        <f>Zwischenauswertung!$C$42-'Ergebnisblatt (qual)'!H7</f>
        <v>2</v>
      </c>
      <c r="I9" s="1"/>
    </row>
    <row r="10" spans="1:9">
      <c r="A10" s="7"/>
      <c r="B10" s="202"/>
      <c r="C10" s="203" t="str">
        <f>'Bewertung qualitativ'!D2</f>
        <v>Technologie</v>
      </c>
      <c r="D10" s="97"/>
      <c r="E10" s="230">
        <f>SUM(E11:E16)</f>
        <v>25</v>
      </c>
      <c r="F10" s="232">
        <f>SUM(F11:F16)</f>
        <v>20</v>
      </c>
      <c r="G10" s="234">
        <f>SUM(G11:G16)</f>
        <v>10</v>
      </c>
      <c r="H10" s="236">
        <f>SUM(H11:H16)</f>
        <v>15</v>
      </c>
      <c r="I10" s="1"/>
    </row>
    <row r="11" spans="1:9" ht="27.6" customHeight="1">
      <c r="A11" s="15"/>
      <c r="B11" s="305" t="s">
        <v>22</v>
      </c>
      <c r="C11" s="228" t="str">
        <f>'Bewertung qualitativ'!E3</f>
        <v>1.1  Herstellerunterstützung</v>
      </c>
      <c r="D11" s="97"/>
      <c r="E11" s="99">
        <f>'Bewertung qualitativ'!I3</f>
        <v>5</v>
      </c>
      <c r="F11" s="99">
        <f>'Bewertung qualitativ'!K3</f>
        <v>10</v>
      </c>
      <c r="G11" s="99">
        <f>'Bewertung qualitativ'!M3</f>
        <v>0</v>
      </c>
      <c r="H11" s="99">
        <f>'Bewertung qualitativ'!O3</f>
        <v>0</v>
      </c>
      <c r="I11" s="1"/>
    </row>
    <row r="12" spans="1:9" ht="27.6" customHeight="1">
      <c r="A12" s="15"/>
      <c r="B12" s="305"/>
      <c r="C12" s="228" t="str">
        <f>'Bewertung qualitativ'!E4</f>
        <v>1.2 Interoperabilität / Schnittstellenprobleme</v>
      </c>
      <c r="D12" s="97"/>
      <c r="E12" s="99">
        <f>'Bewertung qualitativ'!I4</f>
        <v>10</v>
      </c>
      <c r="F12" s="99">
        <f>'Bewertung qualitativ'!K4</f>
        <v>0</v>
      </c>
      <c r="G12" s="99">
        <f>'Bewertung qualitativ'!M4</f>
        <v>10</v>
      </c>
      <c r="H12" s="99">
        <f>'Bewertung qualitativ'!O4</f>
        <v>0</v>
      </c>
      <c r="I12" s="1"/>
    </row>
    <row r="13" spans="1:9" ht="27.6" customHeight="1">
      <c r="A13" s="15"/>
      <c r="B13" s="305" t="s">
        <v>32</v>
      </c>
      <c r="C13" s="228" t="str">
        <f>'Bewertung qualitativ'!E5</f>
        <v>1.3 Ausbau-Erweiterungsgrenzen der Lösung</v>
      </c>
      <c r="D13" s="97"/>
      <c r="E13" s="99">
        <f>'Bewertung qualitativ'!I5</f>
        <v>10</v>
      </c>
      <c r="F13" s="99">
        <f>'Bewertung qualitativ'!K5</f>
        <v>0</v>
      </c>
      <c r="G13" s="99">
        <f>'Bewertung qualitativ'!M5</f>
        <v>0</v>
      </c>
      <c r="H13" s="99">
        <f>'Bewertung qualitativ'!O5</f>
        <v>0</v>
      </c>
      <c r="I13" s="1"/>
    </row>
    <row r="14" spans="1:9" ht="27.6" customHeight="1">
      <c r="A14" s="15"/>
      <c r="B14" s="305"/>
      <c r="C14" s="228" t="str">
        <f>'Bewertung qualitativ'!E6</f>
        <v>1.4 Konformität mit IT-Sicherheitsvorgaben des Landes</v>
      </c>
      <c r="D14" s="97"/>
      <c r="E14" s="99">
        <f>'Bewertung qualitativ'!I6</f>
        <v>0</v>
      </c>
      <c r="F14" s="99">
        <f>'Bewertung qualitativ'!K6</f>
        <v>0</v>
      </c>
      <c r="G14" s="99">
        <f>'Bewertung qualitativ'!M6</f>
        <v>0</v>
      </c>
      <c r="H14" s="99">
        <f>'Bewertung qualitativ'!O6</f>
        <v>5</v>
      </c>
      <c r="I14" s="1"/>
    </row>
    <row r="15" spans="1:9" ht="27.6" customHeight="1">
      <c r="A15" s="15"/>
      <c r="B15" s="305" t="s">
        <v>38</v>
      </c>
      <c r="C15" s="228" t="str">
        <f>'Bewertung qualitativ'!E7</f>
        <v>1.5 Standardkonformität (IT-Architektur)</v>
      </c>
      <c r="D15" s="97"/>
      <c r="E15" s="99">
        <f>'Bewertung qualitativ'!I7</f>
        <v>0</v>
      </c>
      <c r="F15" s="99">
        <f>'Bewertung qualitativ'!K7</f>
        <v>10</v>
      </c>
      <c r="G15" s="99">
        <f>'Bewertung qualitativ'!M7</f>
        <v>0</v>
      </c>
      <c r="H15" s="99">
        <f>'Bewertung qualitativ'!O7</f>
        <v>10</v>
      </c>
      <c r="I15" s="1"/>
    </row>
    <row r="16" spans="1:9" ht="78" customHeight="1" thickBot="1">
      <c r="A16" s="15"/>
      <c r="B16" s="306"/>
      <c r="C16" s="228" t="str">
        <f>'Bewertung qualitativ'!E8</f>
        <v>1.6 Medienbrüche ohne gesetzliche Notwendigkeit</v>
      </c>
      <c r="D16" s="97"/>
      <c r="E16" s="99">
        <f>'Bewertung qualitativ'!I8</f>
        <v>0</v>
      </c>
      <c r="F16" s="99">
        <f>'Bewertung qualitativ'!K8</f>
        <v>0</v>
      </c>
      <c r="G16" s="99">
        <f>'Bewertung qualitativ'!M8</f>
        <v>0</v>
      </c>
      <c r="H16" s="99">
        <f>'Bewertung qualitativ'!O8</f>
        <v>0</v>
      </c>
      <c r="I16" s="1"/>
    </row>
    <row r="17" spans="1:9" ht="27.6" customHeight="1">
      <c r="A17" s="15"/>
      <c r="B17" s="204"/>
      <c r="C17" s="205" t="str">
        <f>'Bewertung qualitativ'!D9</f>
        <v>Prozessdaten</v>
      </c>
      <c r="D17" s="97"/>
      <c r="E17" s="230">
        <f>SUM(E18:E23)</f>
        <v>0</v>
      </c>
      <c r="F17" s="232">
        <f>SUM(F18:F23)</f>
        <v>0</v>
      </c>
      <c r="G17" s="234">
        <f>SUM(G18:G23)</f>
        <v>0</v>
      </c>
      <c r="H17" s="236">
        <f>SUM(H18:H23)</f>
        <v>0</v>
      </c>
      <c r="I17" s="1"/>
    </row>
    <row r="18" spans="1:9" ht="27.6" customHeight="1">
      <c r="A18" s="15"/>
      <c r="B18" s="307" t="s">
        <v>47</v>
      </c>
      <c r="C18" s="228" t="str">
        <f>'Bewertung qualitativ'!E10</f>
        <v>2.1 Erfüllung von Vorgaben des Datenschutzes</v>
      </c>
      <c r="D18" s="97"/>
      <c r="E18" s="99">
        <f>'Bewertung qualitativ'!I10</f>
        <v>0</v>
      </c>
      <c r="F18" s="99">
        <f>'Bewertung qualitativ'!K10</f>
        <v>0</v>
      </c>
      <c r="G18" s="99">
        <f>'Bewertung qualitativ'!M10</f>
        <v>0</v>
      </c>
      <c r="H18" s="99">
        <f>'Bewertung qualitativ'!O10</f>
        <v>0</v>
      </c>
      <c r="I18" s="1"/>
    </row>
    <row r="19" spans="1:9" ht="27.6" customHeight="1">
      <c r="A19" s="15"/>
      <c r="B19" s="308"/>
      <c r="C19" s="228" t="str">
        <f>'Bewertung qualitativ'!E11</f>
        <v>2.2 Wiederverwendbarkeit der erhobenen Daten-</v>
      </c>
      <c r="D19" s="97"/>
      <c r="E19" s="99">
        <f>'Bewertung qualitativ'!I11</f>
        <v>0</v>
      </c>
      <c r="F19" s="99">
        <f>'Bewertung qualitativ'!K11</f>
        <v>0</v>
      </c>
      <c r="G19" s="99">
        <f>'Bewertung qualitativ'!M11</f>
        <v>0</v>
      </c>
      <c r="H19" s="99">
        <f>'Bewertung qualitativ'!O11</f>
        <v>0</v>
      </c>
      <c r="I19" s="1"/>
    </row>
    <row r="20" spans="1:9" ht="27.6" customHeight="1">
      <c r="A20" s="15"/>
      <c r="B20" s="308" t="s">
        <v>53</v>
      </c>
      <c r="C20" s="228" t="str">
        <f>'Bewertung qualitativ'!E12</f>
        <v>2.3 Erhebung von Daten</v>
      </c>
      <c r="D20" s="97"/>
      <c r="E20" s="99">
        <f>'Bewertung qualitativ'!I12</f>
        <v>0</v>
      </c>
      <c r="F20" s="99">
        <f>'Bewertung qualitativ'!K12</f>
        <v>0</v>
      </c>
      <c r="G20" s="99">
        <f>'Bewertung qualitativ'!M12</f>
        <v>0</v>
      </c>
      <c r="H20" s="99">
        <f>'Bewertung qualitativ'!O12</f>
        <v>0</v>
      </c>
      <c r="I20" s="1"/>
    </row>
    <row r="21" spans="1:9" ht="27.6" customHeight="1">
      <c r="A21" s="15"/>
      <c r="B21" s="308"/>
      <c r="C21" s="228" t="str">
        <f>'Bewertung qualitativ'!E13</f>
        <v>2.4 Datenmodell</v>
      </c>
      <c r="D21" s="97"/>
      <c r="E21" s="99">
        <f>'Bewertung qualitativ'!I13</f>
        <v>0</v>
      </c>
      <c r="F21" s="99">
        <f>'Bewertung qualitativ'!K13</f>
        <v>0</v>
      </c>
      <c r="G21" s="99">
        <f>'Bewertung qualitativ'!M13</f>
        <v>0</v>
      </c>
      <c r="H21" s="99">
        <f>'Bewertung qualitativ'!O13</f>
        <v>0</v>
      </c>
      <c r="I21" s="1"/>
    </row>
    <row r="22" spans="1:9" ht="27.6" customHeight="1">
      <c r="A22" s="15"/>
      <c r="B22" s="308" t="s">
        <v>59</v>
      </c>
      <c r="C22" s="228" t="str">
        <f>'Bewertung qualitativ'!E14</f>
        <v xml:space="preserve">2.5 Datenstrukturierung </v>
      </c>
      <c r="D22" s="97"/>
      <c r="E22" s="99">
        <f>'Bewertung qualitativ'!I14</f>
        <v>0</v>
      </c>
      <c r="F22" s="99">
        <f>'Bewertung qualitativ'!K14</f>
        <v>0</v>
      </c>
      <c r="G22" s="99">
        <f>'Bewertung qualitativ'!M14</f>
        <v>0</v>
      </c>
      <c r="H22" s="99">
        <f>'Bewertung qualitativ'!O14</f>
        <v>0</v>
      </c>
      <c r="I22" s="1"/>
    </row>
    <row r="23" spans="1:9" ht="27.6" customHeight="1" thickBot="1">
      <c r="A23" s="15"/>
      <c r="B23" s="309"/>
      <c r="C23" s="228" t="str">
        <f>'Bewertung qualitativ'!E15</f>
        <v>2.6 Datenauswertung</v>
      </c>
      <c r="D23" s="97"/>
      <c r="E23" s="99">
        <f>'Bewertung qualitativ'!I15</f>
        <v>0</v>
      </c>
      <c r="F23" s="99">
        <f>'Bewertung qualitativ'!K15</f>
        <v>0</v>
      </c>
      <c r="G23" s="99">
        <f>'Bewertung qualitativ'!M15</f>
        <v>0</v>
      </c>
      <c r="H23" s="99">
        <f>'Bewertung qualitativ'!O15</f>
        <v>0</v>
      </c>
      <c r="I23" s="1"/>
    </row>
    <row r="24" spans="1:9" ht="27.6" customHeight="1">
      <c r="A24" s="15"/>
      <c r="B24" s="206"/>
      <c r="C24" s="207" t="str">
        <f>'Bewertung qualitativ'!D16</f>
        <v>Prozessqualität</v>
      </c>
      <c r="D24" s="97"/>
      <c r="E24" s="230">
        <f>SUM(E25:E30)</f>
        <v>5</v>
      </c>
      <c r="F24" s="232">
        <f>SUM(F25:F30)</f>
        <v>20</v>
      </c>
      <c r="G24" s="234">
        <f>SUM(G25:G30)</f>
        <v>10</v>
      </c>
      <c r="H24" s="236">
        <f>SUM(H25:H30)</f>
        <v>10</v>
      </c>
      <c r="I24" s="1"/>
    </row>
    <row r="25" spans="1:9" ht="27.6" customHeight="1">
      <c r="A25" s="15"/>
      <c r="B25" s="310" t="s">
        <v>67</v>
      </c>
      <c r="C25" s="228" t="str">
        <f>'Bewertung qualitativ'!E17</f>
        <v>3.1. Unterstützung von Verwaltungsprozessen</v>
      </c>
      <c r="D25" s="97"/>
      <c r="E25" s="99">
        <f>'Bewertung qualitativ'!I17</f>
        <v>0</v>
      </c>
      <c r="F25" s="99">
        <f>'Bewertung qualitativ'!K17</f>
        <v>0</v>
      </c>
      <c r="G25" s="99">
        <f>'Bewertung qualitativ'!M17</f>
        <v>0</v>
      </c>
      <c r="H25" s="99">
        <f>'Bewertung qualitativ'!O17</f>
        <v>0</v>
      </c>
      <c r="I25" s="1"/>
    </row>
    <row r="26" spans="1:9" ht="27.6" customHeight="1">
      <c r="A26" s="15"/>
      <c r="B26" s="310"/>
      <c r="C26" s="228" t="str">
        <f>'Bewertung qualitativ'!E18</f>
        <v xml:space="preserve">3.2. Qualität der Aufgabenerledigung </v>
      </c>
      <c r="D26" s="97"/>
      <c r="E26" s="99">
        <f>'Bewertung qualitativ'!I18</f>
        <v>0</v>
      </c>
      <c r="F26" s="99">
        <f>'Bewertung qualitativ'!K18</f>
        <v>10</v>
      </c>
      <c r="G26" s="99">
        <f>'Bewertung qualitativ'!M18</f>
        <v>0</v>
      </c>
      <c r="H26" s="99">
        <f>'Bewertung qualitativ'!O18</f>
        <v>0</v>
      </c>
      <c r="I26" s="1"/>
    </row>
    <row r="27" spans="1:9" ht="27.6" customHeight="1">
      <c r="A27" s="15"/>
      <c r="B27" s="310" t="s">
        <v>73</v>
      </c>
      <c r="C27" s="228" t="str">
        <f>'Bewertung qualitativ'!E19</f>
        <v>3.3 Geschwindigkeit von Arbeitsabläufen und Prozessen</v>
      </c>
      <c r="D27" s="97"/>
      <c r="E27" s="99">
        <f>'Bewertung qualitativ'!I19</f>
        <v>0</v>
      </c>
      <c r="F27" s="99">
        <f>'Bewertung qualitativ'!K19</f>
        <v>0</v>
      </c>
      <c r="G27" s="99">
        <f>'Bewertung qualitativ'!M19</f>
        <v>10</v>
      </c>
      <c r="H27" s="99">
        <f>'Bewertung qualitativ'!O19</f>
        <v>0</v>
      </c>
      <c r="I27" s="1"/>
    </row>
    <row r="28" spans="1:9" ht="27.6" customHeight="1">
      <c r="A28" s="15"/>
      <c r="B28" s="310"/>
      <c r="C28" s="228" t="str">
        <f>'Bewertung qualitativ'!E20</f>
        <v xml:space="preserve">3.4 Quantität von Arbeitsabläufen und Prozessen </v>
      </c>
      <c r="D28" s="97"/>
      <c r="E28" s="99">
        <f>'Bewertung qualitativ'!I20</f>
        <v>5</v>
      </c>
      <c r="F28" s="99">
        <f>'Bewertung qualitativ'!K20</f>
        <v>10</v>
      </c>
      <c r="G28" s="99">
        <f>'Bewertung qualitativ'!M20</f>
        <v>0</v>
      </c>
      <c r="H28" s="99">
        <f>'Bewertung qualitativ'!O20</f>
        <v>10</v>
      </c>
      <c r="I28" s="1"/>
    </row>
    <row r="29" spans="1:9" ht="63" customHeight="1">
      <c r="A29" s="15"/>
      <c r="B29" s="310" t="s">
        <v>79</v>
      </c>
      <c r="C29" s="228" t="str">
        <f>'Bewertung qualitativ'!E21</f>
        <v>3.5 Verwaltungsebenenübergreifende Zusammenarbeit</v>
      </c>
      <c r="D29" s="97"/>
      <c r="E29" s="99">
        <f>'Bewertung qualitativ'!I21</f>
        <v>0</v>
      </c>
      <c r="F29" s="99">
        <f>'Bewertung qualitativ'!K21</f>
        <v>0</v>
      </c>
      <c r="G29" s="99">
        <f>'Bewertung qualitativ'!M21</f>
        <v>0</v>
      </c>
      <c r="H29" s="99">
        <f>'Bewertung qualitativ'!O21</f>
        <v>0</v>
      </c>
      <c r="I29" s="1"/>
    </row>
    <row r="30" spans="1:9" ht="27.6" customHeight="1" thickBot="1">
      <c r="A30" s="15"/>
      <c r="B30" s="311"/>
      <c r="C30" s="228" t="str">
        <f>'Bewertung qualitativ'!E22</f>
        <v>3.6 Informationsbereitstellung für Entscheidungsträger und Controlling</v>
      </c>
      <c r="D30" s="97"/>
      <c r="E30" s="99">
        <f>'Bewertung qualitativ'!I22</f>
        <v>0</v>
      </c>
      <c r="F30" s="99">
        <f>'Bewertung qualitativ'!K22</f>
        <v>0</v>
      </c>
      <c r="G30" s="99">
        <f>'Bewertung qualitativ'!M22</f>
        <v>0</v>
      </c>
      <c r="H30" s="99">
        <f>'Bewertung qualitativ'!O22</f>
        <v>0</v>
      </c>
      <c r="I30" s="1"/>
    </row>
    <row r="31" spans="1:9" ht="27.6" customHeight="1">
      <c r="A31" s="15"/>
      <c r="B31" s="208"/>
      <c r="C31" s="209" t="str">
        <f>'Bewertung qualitativ'!D23</f>
        <v>Kundinnen und Kunden</v>
      </c>
      <c r="D31" s="97"/>
      <c r="E31" s="230">
        <f>SUM(E32:E37)</f>
        <v>0</v>
      </c>
      <c r="F31" s="232">
        <f>SUM(F32:F37)</f>
        <v>0</v>
      </c>
      <c r="G31" s="234">
        <f>SUM(G32:G37)</f>
        <v>0</v>
      </c>
      <c r="H31" s="236">
        <f>SUM(H32:H37)</f>
        <v>0</v>
      </c>
      <c r="I31" s="1"/>
    </row>
    <row r="32" spans="1:9" ht="27.6" customHeight="1">
      <c r="A32" s="15"/>
      <c r="B32" s="312" t="s">
        <v>88</v>
      </c>
      <c r="C32" s="228" t="str">
        <f>'Bewertung qualitativ'!E24</f>
        <v>4.1 Auswirkung auf den Wirtschaftsstandort</v>
      </c>
      <c r="D32" s="97"/>
      <c r="E32" s="99">
        <f>'Bewertung qualitativ'!I24</f>
        <v>0</v>
      </c>
      <c r="F32" s="99">
        <f>'Bewertung qualitativ'!K24</f>
        <v>0</v>
      </c>
      <c r="G32" s="99">
        <f>'Bewertung qualitativ'!M24</f>
        <v>0</v>
      </c>
      <c r="H32" s="99">
        <f>'Bewertung qualitativ'!O24</f>
        <v>0</v>
      </c>
      <c r="I32" s="1"/>
    </row>
    <row r="33" spans="1:9" ht="27.6" customHeight="1">
      <c r="A33" s="15"/>
      <c r="B33" s="312"/>
      <c r="C33" s="228" t="str">
        <f>'Bewertung qualitativ'!E25</f>
        <v>4.2 unmittelbarer monetärer Nutzen für Verwaltungsexterne</v>
      </c>
      <c r="D33" s="97"/>
      <c r="E33" s="99">
        <f>'Bewertung qualitativ'!I25</f>
        <v>0</v>
      </c>
      <c r="F33" s="99">
        <f>'Bewertung qualitativ'!K25</f>
        <v>0</v>
      </c>
      <c r="G33" s="99">
        <f>'Bewertung qualitativ'!M25</f>
        <v>0</v>
      </c>
      <c r="H33" s="99">
        <f>'Bewertung qualitativ'!O25</f>
        <v>0</v>
      </c>
      <c r="I33" s="1"/>
    </row>
    <row r="34" spans="1:9" ht="27.6" customHeight="1">
      <c r="A34" s="15"/>
      <c r="B34" s="312" t="s">
        <v>94</v>
      </c>
      <c r="C34" s="228" t="str">
        <f>'Bewertung qualitativ'!E26</f>
        <v>4.3 Attraktivität der Arbeitsbedingungen</v>
      </c>
      <c r="D34" s="97"/>
      <c r="E34" s="99">
        <f>'Bewertung qualitativ'!I26</f>
        <v>0</v>
      </c>
      <c r="F34" s="99">
        <f>'Bewertung qualitativ'!K26</f>
        <v>0</v>
      </c>
      <c r="G34" s="99">
        <f>'Bewertung qualitativ'!M26</f>
        <v>0</v>
      </c>
      <c r="H34" s="99">
        <f>'Bewertung qualitativ'!O26</f>
        <v>0</v>
      </c>
      <c r="I34" s="1"/>
    </row>
    <row r="35" spans="1:9" ht="27.6" customHeight="1">
      <c r="A35" s="15"/>
      <c r="B35" s="312"/>
      <c r="C35" s="228" t="str">
        <f>'Bewertung qualitativ'!E27</f>
        <v>4.4 Bedienerfreundlichkeit und Ergonomie</v>
      </c>
      <c r="D35" s="97"/>
      <c r="E35" s="99">
        <f>'Bewertung qualitativ'!I27</f>
        <v>0</v>
      </c>
      <c r="F35" s="99">
        <f>'Bewertung qualitativ'!K27</f>
        <v>0</v>
      </c>
      <c r="G35" s="99">
        <f>'Bewertung qualitativ'!M27</f>
        <v>0</v>
      </c>
      <c r="H35" s="99">
        <f>'Bewertung qualitativ'!O27</f>
        <v>0</v>
      </c>
      <c r="I35" s="1"/>
    </row>
    <row r="36" spans="1:9" ht="27.6" customHeight="1">
      <c r="A36" s="15"/>
      <c r="B36" s="312" t="s">
        <v>101</v>
      </c>
      <c r="C36" s="228" t="str">
        <f>'Bewertung qualitativ'!E28</f>
        <v>4.5 Bedrüfnisse Kunden:innen</v>
      </c>
      <c r="D36" s="97"/>
      <c r="E36" s="99">
        <f>'Bewertung qualitativ'!I28</f>
        <v>0</v>
      </c>
      <c r="F36" s="99">
        <f>'Bewertung qualitativ'!K28</f>
        <v>0</v>
      </c>
      <c r="G36" s="99">
        <f>'Bewertung qualitativ'!M28</f>
        <v>0</v>
      </c>
      <c r="H36" s="99">
        <f>'Bewertung qualitativ'!O28</f>
        <v>0</v>
      </c>
      <c r="I36" s="1"/>
    </row>
    <row r="37" spans="1:9" ht="27.6" customHeight="1" thickBot="1">
      <c r="A37" s="15"/>
      <c r="B37" s="313"/>
      <c r="C37" s="228" t="str">
        <f>'Bewertung qualitativ'!E29</f>
        <v>4.6 Abbau Zugangsbarrieren</v>
      </c>
      <c r="D37" s="97"/>
      <c r="E37" s="99">
        <f>'Bewertung qualitativ'!I29</f>
        <v>0</v>
      </c>
      <c r="F37" s="99">
        <f>'Bewertung qualitativ'!K29</f>
        <v>0</v>
      </c>
      <c r="G37" s="99">
        <f>'Bewertung qualitativ'!M29</f>
        <v>0</v>
      </c>
      <c r="H37" s="99">
        <f>'Bewertung qualitativ'!O29</f>
        <v>0</v>
      </c>
      <c r="I37" s="1"/>
    </row>
    <row r="38" spans="1:9" ht="27.6" customHeight="1">
      <c r="A38" s="15"/>
      <c r="B38" s="210"/>
      <c r="C38" s="211" t="str">
        <f>'Bewertung qualitativ'!D30</f>
        <v>Skills und Kultur</v>
      </c>
      <c r="D38" s="97"/>
      <c r="E38" s="230">
        <f>SUM(E39:E44)</f>
        <v>0</v>
      </c>
      <c r="F38" s="232">
        <f>SUM(F39:F44)</f>
        <v>0</v>
      </c>
      <c r="G38" s="234">
        <f>SUM(G39:G44)</f>
        <v>0</v>
      </c>
      <c r="H38" s="236">
        <f>SUM(H39:H44)</f>
        <v>0</v>
      </c>
      <c r="I38" s="1"/>
    </row>
    <row r="39" spans="1:9" ht="27.6" customHeight="1">
      <c r="A39" s="15"/>
      <c r="B39" s="310" t="s">
        <v>109</v>
      </c>
      <c r="C39" s="228" t="str">
        <f>'Bewertung qualitativ'!E31</f>
        <v>5.1 Positives Verwaltungsimage</v>
      </c>
      <c r="D39" s="201"/>
      <c r="E39" s="99">
        <f>'Bewertung qualitativ'!I31</f>
        <v>0</v>
      </c>
      <c r="F39" s="99">
        <f>'Bewertung qualitativ'!K31</f>
        <v>0</v>
      </c>
      <c r="G39" s="99">
        <f>'Bewertung qualitativ'!M31</f>
        <v>0</v>
      </c>
      <c r="H39" s="99">
        <f>'Bewertung qualitativ'!O31</f>
        <v>0</v>
      </c>
      <c r="I39" s="1"/>
    </row>
    <row r="40" spans="1:9" ht="27.6" customHeight="1">
      <c r="A40" s="15"/>
      <c r="B40" s="310"/>
      <c r="C40" s="228" t="str">
        <f>'Bewertung qualitativ'!E32</f>
        <v>5.2 Transparenz und Nachvollziehbarkeit des Verwaltungshandels</v>
      </c>
      <c r="D40" s="201"/>
      <c r="E40" s="99">
        <f>'Bewertung qualitativ'!I32</f>
        <v>0</v>
      </c>
      <c r="F40" s="99">
        <f>'Bewertung qualitativ'!K32</f>
        <v>0</v>
      </c>
      <c r="G40" s="99">
        <f>'Bewertung qualitativ'!M32</f>
        <v>0</v>
      </c>
      <c r="H40" s="99">
        <f>'Bewertung qualitativ'!O32</f>
        <v>0</v>
      </c>
      <c r="I40" s="1"/>
    </row>
    <row r="41" spans="1:9" ht="27.6" customHeight="1">
      <c r="A41" s="15"/>
      <c r="B41" s="310" t="s">
        <v>115</v>
      </c>
      <c r="C41" s="228" t="str">
        <f>'Bewertung qualitativ'!E33</f>
        <v>5.3 Bestandteil der Digitalstrategie / Unternehmensphilosophie</v>
      </c>
      <c r="D41" s="201"/>
      <c r="E41" s="99">
        <f>'Bewertung qualitativ'!I33</f>
        <v>0</v>
      </c>
      <c r="F41" s="99">
        <f>'Bewertung qualitativ'!K33</f>
        <v>0</v>
      </c>
      <c r="G41" s="99">
        <f>'Bewertung qualitativ'!M33</f>
        <v>0</v>
      </c>
      <c r="H41" s="99">
        <f>'Bewertung qualitativ'!O33</f>
        <v>0</v>
      </c>
      <c r="I41" s="1"/>
    </row>
    <row r="42" spans="1:9" ht="27.6" customHeight="1">
      <c r="B42" s="310"/>
      <c r="C42" s="228" t="str">
        <f>'Bewertung qualitativ'!E34</f>
        <v>5.4 Einbindung Mitarbeitende</v>
      </c>
      <c r="D42" s="201"/>
      <c r="E42" s="99">
        <f>'Bewertung qualitativ'!I34</f>
        <v>0</v>
      </c>
      <c r="F42" s="99">
        <f>'Bewertung qualitativ'!K34</f>
        <v>0</v>
      </c>
      <c r="G42" s="99">
        <f>'Bewertung qualitativ'!M34</f>
        <v>0</v>
      </c>
      <c r="H42" s="99">
        <f>'Bewertung qualitativ'!O34</f>
        <v>0</v>
      </c>
    </row>
    <row r="43" spans="1:9" ht="27.6" customHeight="1">
      <c r="B43" s="310" t="s">
        <v>121</v>
      </c>
      <c r="C43" s="228" t="str">
        <f>'Bewertung qualitativ'!E35</f>
        <v>5.5 Digitale Denkweise</v>
      </c>
      <c r="D43" s="201"/>
      <c r="E43" s="99">
        <f>'Bewertung qualitativ'!I35</f>
        <v>0</v>
      </c>
      <c r="F43" s="99">
        <f>'Bewertung qualitativ'!K35</f>
        <v>0</v>
      </c>
      <c r="G43" s="99">
        <f>'Bewertung qualitativ'!M35</f>
        <v>0</v>
      </c>
      <c r="H43" s="99">
        <f>'Bewertung qualitativ'!O35</f>
        <v>0</v>
      </c>
    </row>
    <row r="44" spans="1:9" ht="27.6" customHeight="1" thickBot="1">
      <c r="B44" s="311"/>
      <c r="C44" s="228" t="str">
        <f>'Bewertung qualitativ'!E36</f>
        <v>5.6 Anwendung in der täglichen Arbeit</v>
      </c>
      <c r="D44" s="201"/>
      <c r="E44" s="99">
        <f>'Bewertung qualitativ'!I36</f>
        <v>0</v>
      </c>
      <c r="F44" s="99">
        <f>'Bewertung qualitativ'!K36</f>
        <v>0</v>
      </c>
      <c r="G44" s="99">
        <f>'Bewertung qualitativ'!M36</f>
        <v>0</v>
      </c>
      <c r="H44" s="99">
        <f>'Bewertung qualitativ'!O36</f>
        <v>0</v>
      </c>
    </row>
  </sheetData>
  <mergeCells count="16">
    <mergeCell ref="B43:B44"/>
    <mergeCell ref="B32:B33"/>
    <mergeCell ref="B34:B35"/>
    <mergeCell ref="B36:B37"/>
    <mergeCell ref="B39:B40"/>
    <mergeCell ref="B41:B42"/>
    <mergeCell ref="B20:B21"/>
    <mergeCell ref="B22:B23"/>
    <mergeCell ref="B25:B26"/>
    <mergeCell ref="B27:B28"/>
    <mergeCell ref="B29:B30"/>
    <mergeCell ref="D2:H2"/>
    <mergeCell ref="B11:B12"/>
    <mergeCell ref="B13:B14"/>
    <mergeCell ref="B15:B16"/>
    <mergeCell ref="B18:B19"/>
  </mergeCells>
  <conditionalFormatting sqref="B11:B16">
    <cfRule type="expression" dxfId="8" priority="5">
      <formula>CELL("Schutz",B11)=0</formula>
    </cfRule>
  </conditionalFormatting>
  <conditionalFormatting sqref="B18:B23">
    <cfRule type="expression" dxfId="7" priority="4">
      <formula>CELL("Schutz",B18)=0</formula>
    </cfRule>
  </conditionalFormatting>
  <conditionalFormatting sqref="B25:B30">
    <cfRule type="expression" dxfId="6" priority="3">
      <formula>CELL("Schutz",B25)=0</formula>
    </cfRule>
  </conditionalFormatting>
  <conditionalFormatting sqref="B32:B37">
    <cfRule type="expression" dxfId="5" priority="2">
      <formula>CELL("Schutz",B32)=0</formula>
    </cfRule>
  </conditionalFormatting>
  <conditionalFormatting sqref="B39:B44">
    <cfRule type="expression" dxfId="4" priority="1">
      <formula>CELL("Schutz",B39)=0</formula>
    </cfRule>
  </conditionalFormatting>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9C2099-C866-4C05-9A42-9790EA86B585}">
  <sheetPr>
    <tabColor rgb="FFFF0000"/>
  </sheetPr>
  <dimension ref="A1:L15"/>
  <sheetViews>
    <sheetView zoomScaleNormal="100" workbookViewId="0"/>
  </sheetViews>
  <sheetFormatPr defaultColWidth="11.42578125" defaultRowHeight="14.45"/>
  <cols>
    <col min="1" max="1" width="48.140625" customWidth="1"/>
    <col min="2" max="2" width="20.42578125" customWidth="1"/>
    <col min="3" max="3" width="77.5703125" customWidth="1"/>
    <col min="4" max="4" width="26.28515625" customWidth="1"/>
    <col min="6" max="6" width="11.140625" customWidth="1"/>
    <col min="7" max="7" width="23.85546875" customWidth="1"/>
  </cols>
  <sheetData>
    <row r="1" spans="1:12">
      <c r="A1" s="132" t="s">
        <v>9</v>
      </c>
      <c r="B1" s="133"/>
      <c r="C1" s="133"/>
      <c r="D1" s="133"/>
      <c r="E1" s="133"/>
      <c r="F1" s="133"/>
      <c r="G1" s="108"/>
      <c r="H1" s="108"/>
      <c r="I1" s="108"/>
      <c r="J1" s="108"/>
      <c r="K1" s="108"/>
      <c r="L1" s="108"/>
    </row>
    <row r="2" spans="1:12" ht="276.39999999999998" customHeight="1">
      <c r="A2" s="314" t="s">
        <v>132</v>
      </c>
      <c r="B2" s="291"/>
      <c r="C2" s="291"/>
      <c r="D2" s="291"/>
      <c r="E2" s="291"/>
      <c r="F2" s="292"/>
      <c r="G2" s="139"/>
      <c r="H2" s="139"/>
      <c r="I2" s="139"/>
      <c r="J2" s="139"/>
      <c r="K2" s="139"/>
      <c r="L2" s="139"/>
    </row>
    <row r="3" spans="1:12" ht="259.7" customHeight="1">
      <c r="A3" s="293"/>
      <c r="B3" s="294"/>
      <c r="C3" s="294"/>
      <c r="D3" s="294"/>
      <c r="E3" s="294"/>
      <c r="F3" s="295"/>
      <c r="G3" s="139"/>
      <c r="H3" s="139"/>
      <c r="I3" s="139"/>
      <c r="J3" s="139"/>
      <c r="K3" s="139"/>
      <c r="L3" s="139"/>
    </row>
    <row r="6" spans="1:12" ht="15" thickBot="1"/>
    <row r="7" spans="1:12">
      <c r="A7" s="317" t="s">
        <v>133</v>
      </c>
      <c r="B7" s="318"/>
      <c r="C7" s="318"/>
      <c r="D7" s="318"/>
      <c r="E7" s="318"/>
      <c r="F7" s="319"/>
    </row>
    <row r="8" spans="1:12" ht="230.65" customHeight="1" thickBot="1">
      <c r="A8" s="320" t="s">
        <v>134</v>
      </c>
      <c r="B8" s="321"/>
      <c r="C8" s="321"/>
      <c r="D8" s="321"/>
      <c r="E8" s="321"/>
      <c r="F8" s="322"/>
    </row>
    <row r="9" spans="1:12" ht="28.7" customHeight="1" thickBot="1">
      <c r="A9" s="323" t="s">
        <v>135</v>
      </c>
      <c r="B9" s="324"/>
      <c r="C9" s="324"/>
      <c r="D9" s="324"/>
      <c r="E9" s="324"/>
      <c r="F9" s="325"/>
    </row>
    <row r="10" spans="1:12">
      <c r="A10" s="132" t="s">
        <v>136</v>
      </c>
      <c r="B10" s="133"/>
      <c r="C10" s="133"/>
      <c r="D10" s="133"/>
      <c r="E10" s="133"/>
      <c r="F10" s="133"/>
      <c r="G10" s="108"/>
      <c r="H10" s="108"/>
      <c r="I10" s="108"/>
      <c r="J10" s="108"/>
      <c r="K10" s="108"/>
      <c r="L10" s="108"/>
    </row>
    <row r="11" spans="1:12">
      <c r="A11" s="315" t="s">
        <v>137</v>
      </c>
      <c r="B11" s="315"/>
      <c r="C11" s="315"/>
      <c r="D11" s="315"/>
      <c r="E11" s="315"/>
      <c r="F11" s="315"/>
      <c r="G11" s="315"/>
      <c r="H11" s="315"/>
      <c r="I11" s="315"/>
      <c r="J11" s="315"/>
      <c r="K11" s="315"/>
      <c r="L11" s="315"/>
    </row>
    <row r="12" spans="1:12">
      <c r="A12" s="134"/>
      <c r="B12" s="135"/>
      <c r="C12" s="135"/>
      <c r="D12" s="135"/>
      <c r="E12" s="135"/>
      <c r="F12" s="221"/>
      <c r="G12" s="136"/>
      <c r="H12" s="136"/>
      <c r="I12" s="136"/>
      <c r="J12" s="136"/>
      <c r="K12" s="136"/>
      <c r="L12" s="136"/>
    </row>
    <row r="13" spans="1:12" ht="25.7" customHeight="1">
      <c r="A13" s="137" t="s">
        <v>138</v>
      </c>
      <c r="B13" s="138">
        <v>2025</v>
      </c>
      <c r="C13" s="316" t="s">
        <v>139</v>
      </c>
      <c r="D13" s="316"/>
      <c r="E13" s="316"/>
      <c r="F13" s="316"/>
      <c r="G13" s="139"/>
      <c r="H13" s="139"/>
      <c r="I13" s="139"/>
      <c r="J13" s="139"/>
      <c r="K13" s="139"/>
      <c r="L13" s="139"/>
    </row>
    <row r="14" spans="1:12" ht="23.65" customHeight="1">
      <c r="A14" s="137" t="s">
        <v>140</v>
      </c>
      <c r="B14" s="138">
        <v>2029</v>
      </c>
      <c r="C14" s="316" t="s">
        <v>141</v>
      </c>
      <c r="D14" s="316"/>
      <c r="E14" s="316"/>
      <c r="F14" s="316"/>
      <c r="G14" s="139"/>
      <c r="H14" s="139"/>
      <c r="I14" s="139"/>
      <c r="J14" s="139"/>
      <c r="K14" s="139"/>
      <c r="L14" s="139"/>
    </row>
    <row r="15" spans="1:12" ht="27.4" customHeight="1">
      <c r="A15" s="142" t="s">
        <v>142</v>
      </c>
      <c r="B15" s="140">
        <v>5.0000000000000001E-3</v>
      </c>
      <c r="C15" s="316" t="s">
        <v>143</v>
      </c>
      <c r="D15" s="316"/>
      <c r="E15" s="316"/>
      <c r="F15" s="316"/>
      <c r="G15" s="143"/>
      <c r="H15" s="141"/>
      <c r="I15" s="141"/>
      <c r="J15" s="141"/>
      <c r="K15" s="141"/>
      <c r="L15" s="141"/>
    </row>
  </sheetData>
  <mergeCells count="8">
    <mergeCell ref="A2:F3"/>
    <mergeCell ref="A11:L11"/>
    <mergeCell ref="C13:F13"/>
    <mergeCell ref="C14:F14"/>
    <mergeCell ref="C15:F15"/>
    <mergeCell ref="A7:F7"/>
    <mergeCell ref="A8:F8"/>
    <mergeCell ref="A9:F9"/>
  </mergeCells>
  <pageMargins left="0.7" right="0.7" top="0.78740157499999996" bottom="0.78740157499999996"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35B448-1C3A-4BFD-AC98-5505CE197CA5}">
  <sheetPr>
    <tabColor rgb="FFFF0000"/>
  </sheetPr>
  <dimension ref="A1:L123"/>
  <sheetViews>
    <sheetView showGridLines="0" zoomScaleNormal="100" workbookViewId="0">
      <pane xSplit="2" ySplit="4" topLeftCell="C5" activePane="bottomRight" state="frozen"/>
      <selection pane="bottomRight" sqref="A1:B1"/>
      <selection pane="bottomLeft" activeCell="A7" sqref="A7"/>
      <selection pane="topRight" activeCell="C1" sqref="C1"/>
    </sheetView>
  </sheetViews>
  <sheetFormatPr defaultColWidth="9.140625" defaultRowHeight="13.9" outlineLevelRow="1"/>
  <cols>
    <col min="1" max="1" width="33.7109375" style="118" customWidth="1"/>
    <col min="2" max="2" width="52.42578125" style="118" customWidth="1"/>
    <col min="3" max="3" width="14.7109375" style="108" customWidth="1"/>
    <col min="4" max="12" width="15.140625" style="108" customWidth="1"/>
    <col min="13" max="16384" width="9.140625" style="108"/>
  </cols>
  <sheetData>
    <row r="1" spans="1:12" ht="22.5" customHeight="1">
      <c r="A1" s="326" t="s">
        <v>144</v>
      </c>
      <c r="B1" s="326"/>
      <c r="C1" s="134"/>
      <c r="D1" s="168"/>
      <c r="E1" s="168"/>
      <c r="F1" s="168"/>
      <c r="G1" s="168"/>
    </row>
    <row r="2" spans="1:12" ht="18.75" customHeight="1">
      <c r="A2" s="327" t="s">
        <v>145</v>
      </c>
      <c r="B2" s="327"/>
      <c r="C2" s="134"/>
      <c r="D2" s="167"/>
      <c r="E2" s="167"/>
      <c r="F2" s="167"/>
      <c r="G2" s="167"/>
    </row>
    <row r="3" spans="1:12" ht="27.75" customHeight="1" thickBot="1">
      <c r="A3" s="166" t="s">
        <v>146</v>
      </c>
      <c r="B3" s="165">
        <f>'Vorgehen quantitativ'!B15</f>
        <v>5.0000000000000001E-3</v>
      </c>
      <c r="C3" s="134"/>
      <c r="D3" s="164"/>
      <c r="E3" s="1"/>
      <c r="F3" s="134"/>
      <c r="G3" s="134"/>
    </row>
    <row r="4" spans="1:12" ht="19.5" customHeight="1" thickBot="1">
      <c r="A4" s="330" t="s">
        <v>147</v>
      </c>
      <c r="B4" s="331"/>
      <c r="C4" s="109">
        <f>'Vorgehen quantitativ'!B13</f>
        <v>2025</v>
      </c>
      <c r="D4" s="109">
        <f t="shared" ref="D4:L4" si="0">C4+1</f>
        <v>2026</v>
      </c>
      <c r="E4" s="109">
        <f t="shared" si="0"/>
        <v>2027</v>
      </c>
      <c r="F4" s="109">
        <f t="shared" si="0"/>
        <v>2028</v>
      </c>
      <c r="G4" s="109">
        <f t="shared" si="0"/>
        <v>2029</v>
      </c>
      <c r="H4" s="109">
        <f t="shared" si="0"/>
        <v>2030</v>
      </c>
      <c r="I4" s="109">
        <f t="shared" si="0"/>
        <v>2031</v>
      </c>
      <c r="J4" s="109">
        <f t="shared" si="0"/>
        <v>2032</v>
      </c>
      <c r="K4" s="109">
        <f t="shared" si="0"/>
        <v>2033</v>
      </c>
      <c r="L4" s="109">
        <f t="shared" si="0"/>
        <v>2034</v>
      </c>
    </row>
    <row r="5" spans="1:12" ht="18" customHeight="1">
      <c r="A5" s="328" t="s">
        <v>148</v>
      </c>
      <c r="B5" s="328" t="s">
        <v>149</v>
      </c>
      <c r="C5" s="110">
        <v>1</v>
      </c>
      <c r="D5" s="110">
        <v>2</v>
      </c>
      <c r="E5" s="110">
        <v>3</v>
      </c>
      <c r="F5" s="110">
        <v>4</v>
      </c>
      <c r="G5" s="110">
        <v>5</v>
      </c>
      <c r="H5" s="110">
        <v>6</v>
      </c>
      <c r="I5" s="110">
        <v>7</v>
      </c>
      <c r="J5" s="110">
        <v>8</v>
      </c>
      <c r="K5" s="110">
        <v>9</v>
      </c>
      <c r="L5" s="110">
        <v>10</v>
      </c>
    </row>
    <row r="6" spans="1:12" ht="18.75" customHeight="1" thickBot="1">
      <c r="A6" s="329"/>
      <c r="B6" s="329"/>
      <c r="C6" s="111"/>
      <c r="D6" s="111"/>
      <c r="E6" s="111"/>
      <c r="F6" s="111"/>
      <c r="G6" s="111"/>
      <c r="H6" s="111"/>
      <c r="I6" s="111"/>
      <c r="J6" s="111"/>
      <c r="K6" s="111"/>
      <c r="L6" s="111"/>
    </row>
    <row r="7" spans="1:12" ht="31.9" thickBot="1">
      <c r="A7" s="129" t="s">
        <v>150</v>
      </c>
      <c r="B7" s="130"/>
      <c r="C7" s="173">
        <f>C30-(C8+C14+C24)</f>
        <v>-200000</v>
      </c>
      <c r="D7" s="173">
        <f>D30-(D8+D14+D24)</f>
        <v>50000</v>
      </c>
      <c r="E7" s="173">
        <f t="shared" ref="E7:L7" si="1">E30-(E8+E14+E24)</f>
        <v>0</v>
      </c>
      <c r="F7" s="173">
        <f t="shared" si="1"/>
        <v>0</v>
      </c>
      <c r="G7" s="173">
        <f t="shared" si="1"/>
        <v>0</v>
      </c>
      <c r="H7" s="173">
        <f t="shared" si="1"/>
        <v>0</v>
      </c>
      <c r="I7" s="173">
        <f t="shared" si="1"/>
        <v>0</v>
      </c>
      <c r="J7" s="173">
        <f t="shared" si="1"/>
        <v>0</v>
      </c>
      <c r="K7" s="173">
        <f t="shared" si="1"/>
        <v>0</v>
      </c>
      <c r="L7" s="173">
        <f t="shared" si="1"/>
        <v>0</v>
      </c>
    </row>
    <row r="8" spans="1:12" ht="19.7" customHeight="1" thickBot="1">
      <c r="A8" s="222" t="s">
        <v>151</v>
      </c>
      <c r="B8" s="179" t="s">
        <v>152</v>
      </c>
      <c r="C8" s="223">
        <f>SUM(C9:C13)</f>
        <v>100000</v>
      </c>
      <c r="D8" s="223">
        <f>SUMPRODUCT(D9:D13)</f>
        <v>0</v>
      </c>
      <c r="E8" s="223">
        <f t="shared" ref="E8:L8" si="2">SUMPRODUCT(E9:E13)</f>
        <v>0</v>
      </c>
      <c r="F8" s="223">
        <f t="shared" si="2"/>
        <v>0</v>
      </c>
      <c r="G8" s="223">
        <f t="shared" si="2"/>
        <v>0</v>
      </c>
      <c r="H8" s="223">
        <f t="shared" si="2"/>
        <v>0</v>
      </c>
      <c r="I8" s="223">
        <f t="shared" si="2"/>
        <v>0</v>
      </c>
      <c r="J8" s="223">
        <f t="shared" si="2"/>
        <v>0</v>
      </c>
      <c r="K8" s="223">
        <f t="shared" si="2"/>
        <v>0</v>
      </c>
      <c r="L8" s="223">
        <f t="shared" si="2"/>
        <v>0</v>
      </c>
    </row>
    <row r="9" spans="1:12" ht="15" outlineLevel="1">
      <c r="A9" s="246" t="s">
        <v>153</v>
      </c>
      <c r="B9" s="112" t="s">
        <v>154</v>
      </c>
      <c r="C9" s="159">
        <v>100000</v>
      </c>
      <c r="D9" s="159"/>
      <c r="E9" s="159"/>
      <c r="F9" s="159"/>
      <c r="G9" s="159"/>
      <c r="H9" s="159"/>
      <c r="I9" s="159"/>
      <c r="J9" s="159"/>
      <c r="K9" s="159"/>
      <c r="L9" s="159"/>
    </row>
    <row r="10" spans="1:12" ht="15" outlineLevel="1">
      <c r="A10" s="246" t="s">
        <v>155</v>
      </c>
      <c r="B10" s="112" t="s">
        <v>156</v>
      </c>
      <c r="C10" s="159"/>
      <c r="D10" s="159"/>
      <c r="E10" s="159"/>
      <c r="F10" s="159"/>
      <c r="G10" s="159"/>
      <c r="H10" s="159"/>
      <c r="I10" s="159"/>
      <c r="J10" s="159"/>
      <c r="K10" s="159"/>
      <c r="L10" s="159"/>
    </row>
    <row r="11" spans="1:12" ht="15" outlineLevel="1">
      <c r="A11" s="246" t="s">
        <v>157</v>
      </c>
      <c r="B11" s="112" t="s">
        <v>158</v>
      </c>
      <c r="C11" s="159"/>
      <c r="D11" s="159"/>
      <c r="E11" s="159"/>
      <c r="F11" s="159"/>
      <c r="G11" s="159"/>
      <c r="H11" s="159"/>
      <c r="I11" s="159"/>
      <c r="J11" s="159"/>
      <c r="K11" s="159"/>
      <c r="L11" s="159"/>
    </row>
    <row r="12" spans="1:12" ht="15" outlineLevel="1">
      <c r="A12" s="246" t="s">
        <v>159</v>
      </c>
      <c r="B12" s="112" t="s">
        <v>160</v>
      </c>
      <c r="C12" s="159"/>
      <c r="D12" s="159"/>
      <c r="E12" s="159"/>
      <c r="F12" s="159"/>
      <c r="G12" s="159"/>
      <c r="H12" s="159"/>
      <c r="I12" s="159"/>
      <c r="J12" s="159"/>
      <c r="K12" s="159"/>
      <c r="L12" s="159"/>
    </row>
    <row r="13" spans="1:12" ht="15.6" outlineLevel="1" thickBot="1">
      <c r="A13" s="246" t="s">
        <v>161</v>
      </c>
      <c r="B13" s="112" t="s">
        <v>162</v>
      </c>
      <c r="C13" s="170"/>
      <c r="D13" s="170"/>
      <c r="E13" s="170"/>
      <c r="F13" s="170"/>
      <c r="G13" s="170"/>
      <c r="H13" s="170"/>
      <c r="I13" s="170"/>
      <c r="J13" s="170"/>
      <c r="K13" s="170"/>
      <c r="L13" s="170"/>
    </row>
    <row r="14" spans="1:12" ht="16.149999999999999" outlineLevel="1" thickBot="1">
      <c r="A14" s="247">
        <v>2</v>
      </c>
      <c r="B14" s="179" t="s">
        <v>163</v>
      </c>
      <c r="C14" s="178">
        <f>SUMPRODUCT(C15:C23)</f>
        <v>150000</v>
      </c>
      <c r="D14" s="178">
        <f t="shared" ref="D14:L14" si="3">SUMPRODUCT(D15:D23)</f>
        <v>0</v>
      </c>
      <c r="E14" s="178">
        <f t="shared" si="3"/>
        <v>0</v>
      </c>
      <c r="F14" s="178">
        <f t="shared" si="3"/>
        <v>0</v>
      </c>
      <c r="G14" s="178">
        <f t="shared" si="3"/>
        <v>0</v>
      </c>
      <c r="H14" s="178">
        <f t="shared" si="3"/>
        <v>0</v>
      </c>
      <c r="I14" s="178">
        <f t="shared" si="3"/>
        <v>0</v>
      </c>
      <c r="J14" s="178">
        <f t="shared" si="3"/>
        <v>0</v>
      </c>
      <c r="K14" s="178">
        <f t="shared" si="3"/>
        <v>0</v>
      </c>
      <c r="L14" s="224">
        <f t="shared" si="3"/>
        <v>0</v>
      </c>
    </row>
    <row r="15" spans="1:12" ht="15" outlineLevel="1">
      <c r="A15" s="246" t="s">
        <v>164</v>
      </c>
      <c r="B15" s="112" t="s">
        <v>165</v>
      </c>
      <c r="C15" s="159">
        <v>100000</v>
      </c>
      <c r="D15" s="159"/>
      <c r="E15" s="159"/>
      <c r="F15" s="159"/>
      <c r="G15" s="159"/>
      <c r="H15" s="159"/>
      <c r="I15" s="159"/>
      <c r="J15" s="159"/>
      <c r="K15" s="159"/>
      <c r="L15" s="159"/>
    </row>
    <row r="16" spans="1:12" ht="15" outlineLevel="1">
      <c r="A16" s="246" t="s">
        <v>166</v>
      </c>
      <c r="B16" s="112" t="s">
        <v>167</v>
      </c>
      <c r="C16" s="159">
        <v>50000</v>
      </c>
      <c r="D16" s="159"/>
      <c r="E16" s="159"/>
      <c r="F16" s="159"/>
      <c r="G16" s="159"/>
      <c r="H16" s="159"/>
      <c r="I16" s="159"/>
      <c r="J16" s="159"/>
      <c r="K16" s="159"/>
      <c r="L16" s="159"/>
    </row>
    <row r="17" spans="1:12" ht="30" outlineLevel="1">
      <c r="A17" s="246" t="s">
        <v>168</v>
      </c>
      <c r="B17" s="112" t="s">
        <v>169</v>
      </c>
      <c r="C17" s="159"/>
      <c r="D17" s="159"/>
      <c r="E17" s="159"/>
      <c r="F17" s="159"/>
      <c r="G17" s="159"/>
      <c r="H17" s="159"/>
      <c r="I17" s="159"/>
      <c r="J17" s="159"/>
      <c r="K17" s="159"/>
      <c r="L17" s="159"/>
    </row>
    <row r="18" spans="1:12" ht="30" outlineLevel="1">
      <c r="A18" s="246" t="s">
        <v>170</v>
      </c>
      <c r="B18" s="112" t="s">
        <v>171</v>
      </c>
      <c r="C18" s="159"/>
      <c r="D18" s="159"/>
      <c r="E18" s="159"/>
      <c r="F18" s="159"/>
      <c r="G18" s="159"/>
      <c r="H18" s="159"/>
      <c r="I18" s="159"/>
      <c r="J18" s="159"/>
      <c r="K18" s="159"/>
      <c r="L18" s="159"/>
    </row>
    <row r="19" spans="1:12" ht="30" outlineLevel="1">
      <c r="A19" s="246" t="s">
        <v>172</v>
      </c>
      <c r="B19" s="112" t="s">
        <v>173</v>
      </c>
      <c r="C19" s="159"/>
      <c r="D19" s="159"/>
      <c r="E19" s="159"/>
      <c r="F19" s="159"/>
      <c r="G19" s="159"/>
      <c r="H19" s="159"/>
      <c r="I19" s="159"/>
      <c r="J19" s="159"/>
      <c r="K19" s="159"/>
      <c r="L19" s="159"/>
    </row>
    <row r="20" spans="1:12" ht="15" outlineLevel="1">
      <c r="A20" s="246" t="s">
        <v>174</v>
      </c>
      <c r="B20" s="112" t="s">
        <v>175</v>
      </c>
      <c r="C20" s="159"/>
      <c r="D20" s="159"/>
      <c r="E20" s="159"/>
      <c r="F20" s="159"/>
      <c r="G20" s="159"/>
      <c r="H20" s="159"/>
      <c r="I20" s="159"/>
      <c r="J20" s="159"/>
      <c r="K20" s="159"/>
      <c r="L20" s="159"/>
    </row>
    <row r="21" spans="1:12" ht="30" outlineLevel="1">
      <c r="A21" s="246" t="s">
        <v>176</v>
      </c>
      <c r="B21" s="112" t="s">
        <v>177</v>
      </c>
      <c r="C21" s="159"/>
      <c r="D21" s="159"/>
      <c r="E21" s="159"/>
      <c r="F21" s="159"/>
      <c r="G21" s="159"/>
      <c r="H21" s="159"/>
      <c r="I21" s="159"/>
      <c r="J21" s="159"/>
      <c r="K21" s="159"/>
      <c r="L21" s="159"/>
    </row>
    <row r="22" spans="1:12" ht="30" outlineLevel="1">
      <c r="A22" s="246" t="s">
        <v>178</v>
      </c>
      <c r="B22" s="112" t="s">
        <v>179</v>
      </c>
      <c r="C22" s="159"/>
      <c r="D22" s="159"/>
      <c r="E22" s="159"/>
      <c r="F22" s="159"/>
      <c r="G22" s="159"/>
      <c r="H22" s="159"/>
      <c r="I22" s="159"/>
      <c r="J22" s="159"/>
      <c r="K22" s="159"/>
      <c r="L22" s="159"/>
    </row>
    <row r="23" spans="1:12" ht="30.6" outlineLevel="1" thickBot="1">
      <c r="A23" s="246" t="s">
        <v>180</v>
      </c>
      <c r="B23" s="112" t="s">
        <v>181</v>
      </c>
      <c r="C23" s="170"/>
      <c r="D23" s="170"/>
      <c r="E23" s="170"/>
      <c r="F23" s="170"/>
      <c r="G23" s="170"/>
      <c r="H23" s="170"/>
      <c r="I23" s="170"/>
      <c r="J23" s="170"/>
      <c r="K23" s="170"/>
      <c r="L23" s="170"/>
    </row>
    <row r="24" spans="1:12" ht="16.149999999999999" outlineLevel="1" thickBot="1">
      <c r="A24" s="247" t="s">
        <v>182</v>
      </c>
      <c r="B24" s="177" t="s">
        <v>183</v>
      </c>
      <c r="C24" s="178">
        <f>SUMPRODUCT(C25:C29)</f>
        <v>0</v>
      </c>
      <c r="D24" s="178">
        <f t="shared" ref="D24:L24" si="4">SUMPRODUCT(D25:D29)</f>
        <v>0</v>
      </c>
      <c r="E24" s="178">
        <f t="shared" si="4"/>
        <v>0</v>
      </c>
      <c r="F24" s="178">
        <f t="shared" si="4"/>
        <v>0</v>
      </c>
      <c r="G24" s="178">
        <f t="shared" si="4"/>
        <v>0</v>
      </c>
      <c r="H24" s="178">
        <f t="shared" si="4"/>
        <v>0</v>
      </c>
      <c r="I24" s="178">
        <f t="shared" si="4"/>
        <v>0</v>
      </c>
      <c r="J24" s="178">
        <f t="shared" si="4"/>
        <v>0</v>
      </c>
      <c r="K24" s="178">
        <f t="shared" si="4"/>
        <v>0</v>
      </c>
      <c r="L24" s="178">
        <f t="shared" si="4"/>
        <v>0</v>
      </c>
    </row>
    <row r="25" spans="1:12" ht="15" outlineLevel="1">
      <c r="A25" s="246" t="s">
        <v>184</v>
      </c>
      <c r="B25" s="112" t="s">
        <v>185</v>
      </c>
      <c r="C25" s="159"/>
      <c r="D25" s="159"/>
      <c r="E25" s="159"/>
      <c r="F25" s="159"/>
      <c r="G25" s="159"/>
      <c r="H25" s="159"/>
      <c r="I25" s="159"/>
      <c r="J25" s="159"/>
      <c r="K25" s="159"/>
      <c r="L25" s="159"/>
    </row>
    <row r="26" spans="1:12" ht="15" outlineLevel="1">
      <c r="A26" s="246" t="s">
        <v>186</v>
      </c>
      <c r="B26" s="112" t="s">
        <v>187</v>
      </c>
      <c r="C26" s="159"/>
      <c r="D26" s="159"/>
      <c r="E26" s="159"/>
      <c r="F26" s="159"/>
      <c r="G26" s="159"/>
      <c r="H26" s="159"/>
      <c r="I26" s="159"/>
      <c r="J26" s="159"/>
      <c r="K26" s="159"/>
      <c r="L26" s="159"/>
    </row>
    <row r="27" spans="1:12" ht="15" outlineLevel="1">
      <c r="A27" s="246" t="s">
        <v>188</v>
      </c>
      <c r="B27" s="112" t="s">
        <v>189</v>
      </c>
      <c r="C27" s="159"/>
      <c r="D27" s="159"/>
      <c r="E27" s="159"/>
      <c r="F27" s="159"/>
      <c r="G27" s="159"/>
      <c r="H27" s="159"/>
      <c r="I27" s="159"/>
      <c r="J27" s="159"/>
      <c r="K27" s="159"/>
      <c r="L27" s="159"/>
    </row>
    <row r="28" spans="1:12" ht="30" outlineLevel="1">
      <c r="A28" s="246" t="s">
        <v>190</v>
      </c>
      <c r="B28" s="112" t="s">
        <v>191</v>
      </c>
      <c r="C28" s="159"/>
      <c r="D28" s="159"/>
      <c r="E28" s="159"/>
      <c r="F28" s="159"/>
      <c r="G28" s="159"/>
      <c r="H28" s="159"/>
      <c r="I28" s="159"/>
      <c r="J28" s="159"/>
      <c r="K28" s="159"/>
      <c r="L28" s="159"/>
    </row>
    <row r="29" spans="1:12" ht="15.6" outlineLevel="1" thickBot="1">
      <c r="A29" s="246" t="s">
        <v>192</v>
      </c>
      <c r="B29" s="112" t="s">
        <v>193</v>
      </c>
      <c r="C29" s="170"/>
      <c r="D29" s="170"/>
      <c r="E29" s="170"/>
      <c r="F29" s="170"/>
      <c r="G29" s="170"/>
      <c r="H29" s="170"/>
      <c r="I29" s="170"/>
      <c r="J29" s="170"/>
      <c r="K29" s="170"/>
      <c r="L29" s="170"/>
    </row>
    <row r="30" spans="1:12" ht="31.9" thickBot="1">
      <c r="A30" s="181" t="s">
        <v>194</v>
      </c>
      <c r="B30" s="175" t="s">
        <v>195</v>
      </c>
      <c r="C30" s="176">
        <f>SUMPRODUCT(C31:C32)</f>
        <v>50000</v>
      </c>
      <c r="D30" s="176">
        <f t="shared" ref="D30:L30" si="5">SUMPRODUCT(D31:D32)</f>
        <v>50000</v>
      </c>
      <c r="E30" s="176">
        <f t="shared" si="5"/>
        <v>0</v>
      </c>
      <c r="F30" s="176">
        <f t="shared" si="5"/>
        <v>0</v>
      </c>
      <c r="G30" s="176">
        <f t="shared" si="5"/>
        <v>0</v>
      </c>
      <c r="H30" s="176">
        <f t="shared" si="5"/>
        <v>0</v>
      </c>
      <c r="I30" s="176">
        <f t="shared" si="5"/>
        <v>0</v>
      </c>
      <c r="J30" s="176">
        <f t="shared" si="5"/>
        <v>0</v>
      </c>
      <c r="K30" s="176">
        <f t="shared" si="5"/>
        <v>0</v>
      </c>
      <c r="L30" s="176">
        <f t="shared" si="5"/>
        <v>0</v>
      </c>
    </row>
    <row r="31" spans="1:12" ht="15" outlineLevel="1">
      <c r="A31" s="246" t="s">
        <v>196</v>
      </c>
      <c r="B31" s="112" t="s">
        <v>197</v>
      </c>
      <c r="C31" s="159">
        <v>50000</v>
      </c>
      <c r="D31" s="159">
        <v>50000</v>
      </c>
      <c r="E31" s="159"/>
      <c r="F31" s="159"/>
      <c r="G31" s="159"/>
      <c r="H31" s="159"/>
      <c r="I31" s="159"/>
      <c r="J31" s="159"/>
      <c r="K31" s="159"/>
      <c r="L31" s="159"/>
    </row>
    <row r="32" spans="1:12" ht="15.6" outlineLevel="1" thickBot="1">
      <c r="A32" s="248" t="s">
        <v>198</v>
      </c>
      <c r="B32" s="113" t="s">
        <v>199</v>
      </c>
      <c r="C32" s="163"/>
      <c r="D32" s="163"/>
      <c r="E32" s="163"/>
      <c r="F32" s="163"/>
      <c r="G32" s="163"/>
      <c r="H32" s="163"/>
      <c r="I32" s="159"/>
      <c r="J32" s="159"/>
      <c r="K32" s="159"/>
      <c r="L32" s="159"/>
    </row>
    <row r="33" spans="1:12" ht="31.9" thickBot="1">
      <c r="A33" s="249" t="s">
        <v>200</v>
      </c>
      <c r="B33" s="172"/>
      <c r="C33" s="173">
        <f>C34+C59</f>
        <v>0</v>
      </c>
      <c r="D33" s="173">
        <f t="shared" ref="D33:L33" si="6">D34+D59</f>
        <v>0</v>
      </c>
      <c r="E33" s="173">
        <f t="shared" si="6"/>
        <v>50000</v>
      </c>
      <c r="F33" s="173">
        <f t="shared" si="6"/>
        <v>50000</v>
      </c>
      <c r="G33" s="173">
        <f t="shared" si="6"/>
        <v>60000</v>
      </c>
      <c r="H33" s="173">
        <f t="shared" si="6"/>
        <v>0</v>
      </c>
      <c r="I33" s="173">
        <f t="shared" si="6"/>
        <v>0</v>
      </c>
      <c r="J33" s="173">
        <f t="shared" si="6"/>
        <v>0</v>
      </c>
      <c r="K33" s="173">
        <f t="shared" si="6"/>
        <v>0</v>
      </c>
      <c r="L33" s="173">
        <f t="shared" si="6"/>
        <v>0</v>
      </c>
    </row>
    <row r="34" spans="1:12" ht="30.4" customHeight="1" thickTop="1" thickBot="1">
      <c r="A34" s="180" t="s">
        <v>201</v>
      </c>
      <c r="B34" s="175" t="s">
        <v>202</v>
      </c>
      <c r="C34" s="174">
        <f>C35+C38+C41+C44+C47+C50+C53+C56</f>
        <v>0</v>
      </c>
      <c r="D34" s="174">
        <f t="shared" ref="D34:L34" si="7">D35+D38+D41+D44+D47+D50+D53+D56</f>
        <v>0</v>
      </c>
      <c r="E34" s="174">
        <f t="shared" si="7"/>
        <v>0</v>
      </c>
      <c r="F34" s="174">
        <f t="shared" si="7"/>
        <v>0</v>
      </c>
      <c r="G34" s="174">
        <f t="shared" si="7"/>
        <v>0</v>
      </c>
      <c r="H34" s="174">
        <f t="shared" si="7"/>
        <v>0</v>
      </c>
      <c r="I34" s="174">
        <f t="shared" si="7"/>
        <v>0</v>
      </c>
      <c r="J34" s="174">
        <f t="shared" si="7"/>
        <v>0</v>
      </c>
      <c r="K34" s="174">
        <f t="shared" si="7"/>
        <v>0</v>
      </c>
      <c r="L34" s="174">
        <f t="shared" si="7"/>
        <v>0</v>
      </c>
    </row>
    <row r="35" spans="1:12" ht="16.149999999999999" outlineLevel="1" thickBot="1">
      <c r="A35" s="250"/>
      <c r="B35" s="128" t="s">
        <v>203</v>
      </c>
      <c r="C35" s="169">
        <f>C37-C36</f>
        <v>0</v>
      </c>
      <c r="D35" s="169">
        <f t="shared" ref="D35:L35" si="8">D37-D36</f>
        <v>0</v>
      </c>
      <c r="E35" s="169">
        <f t="shared" si="8"/>
        <v>0</v>
      </c>
      <c r="F35" s="169">
        <f t="shared" si="8"/>
        <v>0</v>
      </c>
      <c r="G35" s="169">
        <f t="shared" si="8"/>
        <v>0</v>
      </c>
      <c r="H35" s="169">
        <f t="shared" si="8"/>
        <v>0</v>
      </c>
      <c r="I35" s="169">
        <f t="shared" si="8"/>
        <v>0</v>
      </c>
      <c r="J35" s="169">
        <f t="shared" si="8"/>
        <v>0</v>
      </c>
      <c r="K35" s="169">
        <f t="shared" si="8"/>
        <v>0</v>
      </c>
      <c r="L35" s="169">
        <f t="shared" si="8"/>
        <v>0</v>
      </c>
    </row>
    <row r="36" spans="1:12" ht="31.15" outlineLevel="1">
      <c r="A36" s="246" t="s">
        <v>204</v>
      </c>
      <c r="B36" s="162" t="s">
        <v>205</v>
      </c>
      <c r="C36" s="159"/>
      <c r="D36" s="159"/>
      <c r="E36" s="159"/>
      <c r="F36" s="159"/>
      <c r="G36" s="159"/>
      <c r="H36" s="159"/>
      <c r="I36" s="159"/>
      <c r="J36" s="159"/>
      <c r="K36" s="159"/>
      <c r="L36" s="159"/>
    </row>
    <row r="37" spans="1:12" ht="31.9" outlineLevel="1" thickBot="1">
      <c r="A37" s="246" t="s">
        <v>206</v>
      </c>
      <c r="B37" s="162" t="s">
        <v>207</v>
      </c>
      <c r="C37" s="170"/>
      <c r="D37" s="170"/>
      <c r="E37" s="170"/>
      <c r="F37" s="170"/>
      <c r="G37" s="170"/>
      <c r="H37" s="170"/>
      <c r="I37" s="170"/>
      <c r="J37" s="170"/>
      <c r="K37" s="170"/>
      <c r="L37" s="170"/>
    </row>
    <row r="38" spans="1:12" ht="16.149999999999999" outlineLevel="1" thickBot="1">
      <c r="A38" s="246"/>
      <c r="B38" s="128" t="s">
        <v>208</v>
      </c>
      <c r="C38" s="171">
        <f>C40-C39</f>
        <v>0</v>
      </c>
      <c r="D38" s="171">
        <f t="shared" ref="D38:L38" si="9">D40-D39</f>
        <v>0</v>
      </c>
      <c r="E38" s="171">
        <f t="shared" si="9"/>
        <v>0</v>
      </c>
      <c r="F38" s="171">
        <f t="shared" si="9"/>
        <v>0</v>
      </c>
      <c r="G38" s="171">
        <f t="shared" si="9"/>
        <v>0</v>
      </c>
      <c r="H38" s="171">
        <f t="shared" si="9"/>
        <v>0</v>
      </c>
      <c r="I38" s="171">
        <f t="shared" si="9"/>
        <v>0</v>
      </c>
      <c r="J38" s="171">
        <f t="shared" si="9"/>
        <v>0</v>
      </c>
      <c r="K38" s="171">
        <f t="shared" si="9"/>
        <v>0</v>
      </c>
      <c r="L38" s="171">
        <f t="shared" si="9"/>
        <v>0</v>
      </c>
    </row>
    <row r="39" spans="1:12" ht="31.15" outlineLevel="1">
      <c r="A39" s="246" t="s">
        <v>209</v>
      </c>
      <c r="B39" s="162" t="s">
        <v>210</v>
      </c>
      <c r="C39" s="159"/>
      <c r="D39" s="159"/>
      <c r="E39" s="159"/>
      <c r="F39" s="159"/>
      <c r="G39" s="159"/>
      <c r="H39" s="159"/>
      <c r="I39" s="159"/>
      <c r="J39" s="159"/>
      <c r="K39" s="159"/>
      <c r="L39" s="159"/>
    </row>
    <row r="40" spans="1:12" ht="31.9" outlineLevel="1" thickBot="1">
      <c r="A40" s="246" t="s">
        <v>211</v>
      </c>
      <c r="B40" s="162" t="s">
        <v>212</v>
      </c>
      <c r="C40" s="170"/>
      <c r="D40" s="170"/>
      <c r="E40" s="170"/>
      <c r="F40" s="170"/>
      <c r="G40" s="170"/>
      <c r="H40" s="170"/>
      <c r="I40" s="170"/>
      <c r="J40" s="170"/>
      <c r="K40" s="170"/>
      <c r="L40" s="170"/>
    </row>
    <row r="41" spans="1:12" ht="16.149999999999999" outlineLevel="1" thickBot="1">
      <c r="A41" s="246"/>
      <c r="B41" s="128" t="s">
        <v>213</v>
      </c>
      <c r="C41" s="171">
        <f>C43-C42</f>
        <v>0</v>
      </c>
      <c r="D41" s="171">
        <f t="shared" ref="D41:L41" si="10">D43-D42</f>
        <v>0</v>
      </c>
      <c r="E41" s="171">
        <f t="shared" si="10"/>
        <v>0</v>
      </c>
      <c r="F41" s="171">
        <f t="shared" si="10"/>
        <v>0</v>
      </c>
      <c r="G41" s="171">
        <f t="shared" si="10"/>
        <v>0</v>
      </c>
      <c r="H41" s="171">
        <f t="shared" si="10"/>
        <v>0</v>
      </c>
      <c r="I41" s="171">
        <f t="shared" si="10"/>
        <v>0</v>
      </c>
      <c r="J41" s="171">
        <f t="shared" si="10"/>
        <v>0</v>
      </c>
      <c r="K41" s="171">
        <f t="shared" si="10"/>
        <v>0</v>
      </c>
      <c r="L41" s="171">
        <f t="shared" si="10"/>
        <v>0</v>
      </c>
    </row>
    <row r="42" spans="1:12" ht="31.15" outlineLevel="1">
      <c r="A42" s="246" t="s">
        <v>214</v>
      </c>
      <c r="B42" s="162" t="s">
        <v>215</v>
      </c>
      <c r="C42" s="159"/>
      <c r="D42" s="159"/>
      <c r="E42" s="159"/>
      <c r="F42" s="159"/>
      <c r="G42" s="159"/>
      <c r="H42" s="159"/>
      <c r="I42" s="159"/>
      <c r="J42" s="159"/>
      <c r="K42" s="159"/>
      <c r="L42" s="159"/>
    </row>
    <row r="43" spans="1:12" ht="31.9" outlineLevel="1" thickBot="1">
      <c r="A43" s="246" t="s">
        <v>216</v>
      </c>
      <c r="B43" s="162" t="s">
        <v>217</v>
      </c>
      <c r="C43" s="170"/>
      <c r="D43" s="170"/>
      <c r="E43" s="170"/>
      <c r="F43" s="170"/>
      <c r="G43" s="170"/>
      <c r="H43" s="170"/>
      <c r="I43" s="170"/>
      <c r="J43" s="170"/>
      <c r="K43" s="170"/>
      <c r="L43" s="170"/>
    </row>
    <row r="44" spans="1:12" ht="16.149999999999999" outlineLevel="1" thickBot="1">
      <c r="A44" s="246"/>
      <c r="B44" s="128" t="s">
        <v>218</v>
      </c>
      <c r="C44" s="171">
        <f>C46-C45</f>
        <v>0</v>
      </c>
      <c r="D44" s="171">
        <f t="shared" ref="D44:L44" si="11">D46-D45</f>
        <v>0</v>
      </c>
      <c r="E44" s="171">
        <f t="shared" si="11"/>
        <v>0</v>
      </c>
      <c r="F44" s="171">
        <f t="shared" si="11"/>
        <v>0</v>
      </c>
      <c r="G44" s="171">
        <f t="shared" si="11"/>
        <v>0</v>
      </c>
      <c r="H44" s="171">
        <f t="shared" si="11"/>
        <v>0</v>
      </c>
      <c r="I44" s="171">
        <f t="shared" si="11"/>
        <v>0</v>
      </c>
      <c r="J44" s="171">
        <f t="shared" si="11"/>
        <v>0</v>
      </c>
      <c r="K44" s="171">
        <f t="shared" si="11"/>
        <v>0</v>
      </c>
      <c r="L44" s="171">
        <f t="shared" si="11"/>
        <v>0</v>
      </c>
    </row>
    <row r="45" spans="1:12" ht="15.6" outlineLevel="1">
      <c r="A45" s="246" t="s">
        <v>219</v>
      </c>
      <c r="B45" s="162" t="s">
        <v>220</v>
      </c>
      <c r="C45" s="159"/>
      <c r="D45" s="159"/>
      <c r="E45" s="159"/>
      <c r="F45" s="159"/>
      <c r="G45" s="159"/>
      <c r="H45" s="159"/>
      <c r="I45" s="159"/>
      <c r="J45" s="159"/>
      <c r="K45" s="159"/>
      <c r="L45" s="159"/>
    </row>
    <row r="46" spans="1:12" ht="31.9" outlineLevel="1" thickBot="1">
      <c r="A46" s="246" t="s">
        <v>221</v>
      </c>
      <c r="B46" s="162" t="s">
        <v>222</v>
      </c>
      <c r="C46" s="170"/>
      <c r="D46" s="170"/>
      <c r="E46" s="170"/>
      <c r="F46" s="170"/>
      <c r="G46" s="170"/>
      <c r="H46" s="170"/>
      <c r="I46" s="170"/>
      <c r="J46" s="170"/>
      <c r="K46" s="170"/>
      <c r="L46" s="170"/>
    </row>
    <row r="47" spans="1:12" ht="16.149999999999999" outlineLevel="1" thickBot="1">
      <c r="A47" s="246"/>
      <c r="B47" s="128" t="s">
        <v>223</v>
      </c>
      <c r="C47" s="171">
        <f>C49-C48</f>
        <v>0</v>
      </c>
      <c r="D47" s="171">
        <f t="shared" ref="D47:L47" si="12">D49-D48</f>
        <v>0</v>
      </c>
      <c r="E47" s="171">
        <f t="shared" si="12"/>
        <v>0</v>
      </c>
      <c r="F47" s="171">
        <f t="shared" si="12"/>
        <v>0</v>
      </c>
      <c r="G47" s="171">
        <f t="shared" si="12"/>
        <v>0</v>
      </c>
      <c r="H47" s="171">
        <f t="shared" si="12"/>
        <v>0</v>
      </c>
      <c r="I47" s="171">
        <f t="shared" si="12"/>
        <v>0</v>
      </c>
      <c r="J47" s="171">
        <f t="shared" si="12"/>
        <v>0</v>
      </c>
      <c r="K47" s="171">
        <f t="shared" si="12"/>
        <v>0</v>
      </c>
      <c r="L47" s="171">
        <f t="shared" si="12"/>
        <v>0</v>
      </c>
    </row>
    <row r="48" spans="1:12" ht="31.15" outlineLevel="1">
      <c r="A48" s="246" t="s">
        <v>224</v>
      </c>
      <c r="B48" s="162" t="s">
        <v>225</v>
      </c>
      <c r="C48" s="159"/>
      <c r="D48" s="159"/>
      <c r="E48" s="159"/>
      <c r="F48" s="159"/>
      <c r="G48" s="159"/>
      <c r="H48" s="159"/>
      <c r="I48" s="159"/>
      <c r="J48" s="159"/>
      <c r="K48" s="159"/>
      <c r="L48" s="159"/>
    </row>
    <row r="49" spans="1:12" ht="31.9" outlineLevel="1" thickBot="1">
      <c r="A49" s="246" t="s">
        <v>226</v>
      </c>
      <c r="B49" s="162" t="s">
        <v>227</v>
      </c>
      <c r="C49" s="170"/>
      <c r="D49" s="170"/>
      <c r="E49" s="170"/>
      <c r="F49" s="170"/>
      <c r="G49" s="170"/>
      <c r="H49" s="170"/>
      <c r="I49" s="170"/>
      <c r="J49" s="170"/>
      <c r="K49" s="170"/>
      <c r="L49" s="170"/>
    </row>
    <row r="50" spans="1:12" ht="16.149999999999999" outlineLevel="1" thickBot="1">
      <c r="A50" s="246"/>
      <c r="B50" s="128" t="s">
        <v>228</v>
      </c>
      <c r="C50" s="171">
        <f>C52-C51</f>
        <v>0</v>
      </c>
      <c r="D50" s="171">
        <f t="shared" ref="D50:L50" si="13">D52-D51</f>
        <v>0</v>
      </c>
      <c r="E50" s="171">
        <f t="shared" si="13"/>
        <v>0</v>
      </c>
      <c r="F50" s="171">
        <f t="shared" si="13"/>
        <v>0</v>
      </c>
      <c r="G50" s="171">
        <f t="shared" si="13"/>
        <v>0</v>
      </c>
      <c r="H50" s="171">
        <f t="shared" si="13"/>
        <v>0</v>
      </c>
      <c r="I50" s="171">
        <f t="shared" si="13"/>
        <v>0</v>
      </c>
      <c r="J50" s="171">
        <f t="shared" si="13"/>
        <v>0</v>
      </c>
      <c r="K50" s="171">
        <f t="shared" si="13"/>
        <v>0</v>
      </c>
      <c r="L50" s="171">
        <f t="shared" si="13"/>
        <v>0</v>
      </c>
    </row>
    <row r="51" spans="1:12" ht="31.15" outlineLevel="1">
      <c r="A51" s="246" t="s">
        <v>229</v>
      </c>
      <c r="B51" s="162" t="s">
        <v>230</v>
      </c>
      <c r="C51" s="159"/>
      <c r="D51" s="159"/>
      <c r="E51" s="159"/>
      <c r="F51" s="159"/>
      <c r="G51" s="159"/>
      <c r="H51" s="159"/>
      <c r="I51" s="159"/>
      <c r="J51" s="159"/>
      <c r="K51" s="159"/>
      <c r="L51" s="159"/>
    </row>
    <row r="52" spans="1:12" ht="31.9" outlineLevel="1" thickBot="1">
      <c r="A52" s="246" t="s">
        <v>231</v>
      </c>
      <c r="B52" s="162" t="s">
        <v>232</v>
      </c>
      <c r="C52" s="170"/>
      <c r="D52" s="170"/>
      <c r="E52" s="170"/>
      <c r="F52" s="170"/>
      <c r="G52" s="170"/>
      <c r="H52" s="170"/>
      <c r="I52" s="170"/>
      <c r="J52" s="170"/>
      <c r="K52" s="170"/>
      <c r="L52" s="170"/>
    </row>
    <row r="53" spans="1:12" ht="16.149999999999999" outlineLevel="1" thickBot="1">
      <c r="A53" s="246"/>
      <c r="B53" s="128" t="s">
        <v>233</v>
      </c>
      <c r="C53" s="171">
        <f>C55-C54</f>
        <v>0</v>
      </c>
      <c r="D53" s="171">
        <f t="shared" ref="D53:L53" si="14">D55-D54</f>
        <v>0</v>
      </c>
      <c r="E53" s="171">
        <f t="shared" si="14"/>
        <v>0</v>
      </c>
      <c r="F53" s="171">
        <f t="shared" si="14"/>
        <v>0</v>
      </c>
      <c r="G53" s="171">
        <f t="shared" si="14"/>
        <v>0</v>
      </c>
      <c r="H53" s="171">
        <f t="shared" si="14"/>
        <v>0</v>
      </c>
      <c r="I53" s="171">
        <f t="shared" si="14"/>
        <v>0</v>
      </c>
      <c r="J53" s="171">
        <f t="shared" si="14"/>
        <v>0</v>
      </c>
      <c r="K53" s="171">
        <f t="shared" si="14"/>
        <v>0</v>
      </c>
      <c r="L53" s="171">
        <f t="shared" si="14"/>
        <v>0</v>
      </c>
    </row>
    <row r="54" spans="1:12" ht="31.15" outlineLevel="1">
      <c r="A54" s="246" t="s">
        <v>234</v>
      </c>
      <c r="B54" s="162" t="s">
        <v>235</v>
      </c>
      <c r="C54" s="159"/>
      <c r="D54" s="159"/>
      <c r="E54" s="159"/>
      <c r="F54" s="159"/>
      <c r="G54" s="159"/>
      <c r="H54" s="159"/>
      <c r="I54" s="159"/>
      <c r="J54" s="159"/>
      <c r="K54" s="159"/>
      <c r="L54" s="159"/>
    </row>
    <row r="55" spans="1:12" ht="31.9" outlineLevel="1" thickBot="1">
      <c r="A55" s="246" t="s">
        <v>236</v>
      </c>
      <c r="B55" s="162" t="s">
        <v>237</v>
      </c>
      <c r="C55" s="170"/>
      <c r="D55" s="170"/>
      <c r="E55" s="170"/>
      <c r="F55" s="170"/>
      <c r="G55" s="170"/>
      <c r="H55" s="170"/>
      <c r="I55" s="170"/>
      <c r="J55" s="170"/>
      <c r="K55" s="170"/>
      <c r="L55" s="170"/>
    </row>
    <row r="56" spans="1:12" ht="16.149999999999999" outlineLevel="1" thickBot="1">
      <c r="A56" s="246"/>
      <c r="B56" s="128" t="s">
        <v>238</v>
      </c>
      <c r="C56" s="171">
        <f>C58-C57</f>
        <v>0</v>
      </c>
      <c r="D56" s="171">
        <f t="shared" ref="D56:L56" si="15">D58-D57</f>
        <v>0</v>
      </c>
      <c r="E56" s="171">
        <f t="shared" si="15"/>
        <v>0</v>
      </c>
      <c r="F56" s="171">
        <f t="shared" si="15"/>
        <v>0</v>
      </c>
      <c r="G56" s="171">
        <f t="shared" si="15"/>
        <v>0</v>
      </c>
      <c r="H56" s="171">
        <f t="shared" si="15"/>
        <v>0</v>
      </c>
      <c r="I56" s="171">
        <f t="shared" si="15"/>
        <v>0</v>
      </c>
      <c r="J56" s="171">
        <f t="shared" si="15"/>
        <v>0</v>
      </c>
      <c r="K56" s="171">
        <f t="shared" si="15"/>
        <v>0</v>
      </c>
      <c r="L56" s="171">
        <f t="shared" si="15"/>
        <v>0</v>
      </c>
    </row>
    <row r="57" spans="1:12" ht="15.6" outlineLevel="1">
      <c r="A57" s="246" t="s">
        <v>239</v>
      </c>
      <c r="B57" s="162" t="s">
        <v>240</v>
      </c>
      <c r="C57" s="159"/>
      <c r="D57" s="159"/>
      <c r="E57" s="159"/>
      <c r="F57" s="159"/>
      <c r="G57" s="159"/>
      <c r="H57" s="159"/>
      <c r="I57" s="159"/>
      <c r="J57" s="159"/>
      <c r="K57" s="159"/>
      <c r="L57" s="159"/>
    </row>
    <row r="58" spans="1:12" ht="31.9" outlineLevel="1" thickBot="1">
      <c r="A58" s="246" t="s">
        <v>241</v>
      </c>
      <c r="B58" s="162" t="s">
        <v>242</v>
      </c>
      <c r="C58" s="170"/>
      <c r="D58" s="170"/>
      <c r="E58" s="170"/>
      <c r="F58" s="170"/>
      <c r="G58" s="170"/>
      <c r="H58" s="170"/>
      <c r="I58" s="170"/>
      <c r="J58" s="170"/>
      <c r="K58" s="170"/>
      <c r="L58" s="170"/>
    </row>
    <row r="59" spans="1:12" ht="31.9" thickBot="1">
      <c r="A59" s="180" t="s">
        <v>243</v>
      </c>
      <c r="B59" s="175" t="s">
        <v>244</v>
      </c>
      <c r="C59" s="176">
        <f>C60+C63+C66</f>
        <v>0</v>
      </c>
      <c r="D59" s="176">
        <f t="shared" ref="D59:L59" si="16">D60+D63+D66</f>
        <v>0</v>
      </c>
      <c r="E59" s="176">
        <f t="shared" si="16"/>
        <v>50000</v>
      </c>
      <c r="F59" s="176">
        <f t="shared" si="16"/>
        <v>50000</v>
      </c>
      <c r="G59" s="176">
        <f t="shared" si="16"/>
        <v>60000</v>
      </c>
      <c r="H59" s="176">
        <f t="shared" si="16"/>
        <v>0</v>
      </c>
      <c r="I59" s="176">
        <f t="shared" si="16"/>
        <v>0</v>
      </c>
      <c r="J59" s="176">
        <f t="shared" si="16"/>
        <v>0</v>
      </c>
      <c r="K59" s="176">
        <f t="shared" si="16"/>
        <v>0</v>
      </c>
      <c r="L59" s="176">
        <f t="shared" si="16"/>
        <v>0</v>
      </c>
    </row>
    <row r="60" spans="1:12" ht="16.149999999999999" outlineLevel="1" thickBot="1">
      <c r="A60" s="246"/>
      <c r="B60" s="128" t="s">
        <v>245</v>
      </c>
      <c r="C60" s="171">
        <f>C62-C61</f>
        <v>0</v>
      </c>
      <c r="D60" s="171">
        <f t="shared" ref="D60:L60" si="17">D62-D61</f>
        <v>0</v>
      </c>
      <c r="E60" s="171">
        <f t="shared" si="17"/>
        <v>0</v>
      </c>
      <c r="F60" s="171">
        <f t="shared" si="17"/>
        <v>0</v>
      </c>
      <c r="G60" s="171">
        <f t="shared" si="17"/>
        <v>0</v>
      </c>
      <c r="H60" s="171">
        <f t="shared" si="17"/>
        <v>0</v>
      </c>
      <c r="I60" s="171">
        <f t="shared" si="17"/>
        <v>0</v>
      </c>
      <c r="J60" s="171">
        <f t="shared" si="17"/>
        <v>0</v>
      </c>
      <c r="K60" s="171">
        <f t="shared" si="17"/>
        <v>0</v>
      </c>
      <c r="L60" s="171">
        <f t="shared" si="17"/>
        <v>0</v>
      </c>
    </row>
    <row r="61" spans="1:12" ht="31.15" outlineLevel="1">
      <c r="A61" s="246" t="s">
        <v>246</v>
      </c>
      <c r="B61" s="162" t="s">
        <v>247</v>
      </c>
      <c r="C61" s="159"/>
      <c r="D61" s="159"/>
      <c r="E61" s="159"/>
      <c r="F61" s="159"/>
      <c r="G61" s="159"/>
      <c r="H61" s="159"/>
      <c r="I61" s="159"/>
      <c r="J61" s="159"/>
      <c r="K61" s="159"/>
      <c r="L61" s="159"/>
    </row>
    <row r="62" spans="1:12" ht="31.9" outlineLevel="1" thickBot="1">
      <c r="A62" s="246" t="s">
        <v>248</v>
      </c>
      <c r="B62" s="162" t="s">
        <v>249</v>
      </c>
      <c r="C62" s="170"/>
      <c r="D62" s="170"/>
      <c r="E62" s="170"/>
      <c r="F62" s="170"/>
      <c r="G62" s="170"/>
      <c r="H62" s="170"/>
      <c r="I62" s="170"/>
      <c r="J62" s="170"/>
      <c r="K62" s="170"/>
      <c r="L62" s="170"/>
    </row>
    <row r="63" spans="1:12" ht="16.149999999999999" outlineLevel="1" thickBot="1">
      <c r="A63" s="246" t="s">
        <v>250</v>
      </c>
      <c r="B63" s="128" t="s">
        <v>251</v>
      </c>
      <c r="C63" s="171">
        <f>C65-C64</f>
        <v>0</v>
      </c>
      <c r="D63" s="171">
        <f t="shared" ref="D63:L63" si="18">D65-D64</f>
        <v>0</v>
      </c>
      <c r="E63" s="171">
        <f t="shared" si="18"/>
        <v>0</v>
      </c>
      <c r="F63" s="171">
        <f t="shared" si="18"/>
        <v>0</v>
      </c>
      <c r="G63" s="171">
        <f t="shared" si="18"/>
        <v>0</v>
      </c>
      <c r="H63" s="171">
        <f t="shared" si="18"/>
        <v>0</v>
      </c>
      <c r="I63" s="171">
        <f t="shared" si="18"/>
        <v>0</v>
      </c>
      <c r="J63" s="171">
        <f t="shared" si="18"/>
        <v>0</v>
      </c>
      <c r="K63" s="171">
        <f t="shared" si="18"/>
        <v>0</v>
      </c>
      <c r="L63" s="171">
        <f t="shared" si="18"/>
        <v>0</v>
      </c>
    </row>
    <row r="64" spans="1:12" ht="31.15" outlineLevel="1">
      <c r="A64" s="246" t="s">
        <v>252</v>
      </c>
      <c r="B64" s="162" t="s">
        <v>253</v>
      </c>
      <c r="C64" s="159"/>
      <c r="D64" s="159"/>
      <c r="E64" s="159"/>
      <c r="F64" s="159"/>
      <c r="G64" s="159"/>
      <c r="H64" s="159"/>
      <c r="I64" s="159"/>
      <c r="J64" s="159"/>
      <c r="K64" s="159"/>
      <c r="L64" s="159"/>
    </row>
    <row r="65" spans="1:12" ht="31.9" outlineLevel="1" thickBot="1">
      <c r="A65" s="246" t="s">
        <v>254</v>
      </c>
      <c r="B65" s="162" t="s">
        <v>255</v>
      </c>
      <c r="C65" s="170"/>
      <c r="D65" s="170"/>
      <c r="E65" s="170"/>
      <c r="F65" s="170"/>
      <c r="G65" s="170"/>
      <c r="H65" s="170"/>
      <c r="I65" s="170"/>
      <c r="J65" s="170"/>
      <c r="K65" s="170"/>
      <c r="L65" s="170"/>
    </row>
    <row r="66" spans="1:12" ht="16.149999999999999" outlineLevel="1" thickBot="1">
      <c r="A66" s="246"/>
      <c r="B66" s="128" t="s">
        <v>256</v>
      </c>
      <c r="C66" s="171">
        <f>C68-C67</f>
        <v>0</v>
      </c>
      <c r="D66" s="171">
        <f t="shared" ref="D66:L66" si="19">D68-D67</f>
        <v>0</v>
      </c>
      <c r="E66" s="171">
        <f t="shared" si="19"/>
        <v>50000</v>
      </c>
      <c r="F66" s="171">
        <f t="shared" si="19"/>
        <v>50000</v>
      </c>
      <c r="G66" s="171">
        <f t="shared" si="19"/>
        <v>60000</v>
      </c>
      <c r="H66" s="171">
        <f t="shared" si="19"/>
        <v>0</v>
      </c>
      <c r="I66" s="171">
        <f t="shared" si="19"/>
        <v>0</v>
      </c>
      <c r="J66" s="171">
        <f t="shared" si="19"/>
        <v>0</v>
      </c>
      <c r="K66" s="171">
        <f t="shared" si="19"/>
        <v>0</v>
      </c>
      <c r="L66" s="171">
        <f t="shared" si="19"/>
        <v>0</v>
      </c>
    </row>
    <row r="67" spans="1:12" ht="31.15" outlineLevel="1">
      <c r="A67" s="246" t="s">
        <v>257</v>
      </c>
      <c r="B67" s="162" t="s">
        <v>258</v>
      </c>
      <c r="C67" s="159"/>
      <c r="D67" s="159"/>
      <c r="E67" s="159"/>
      <c r="F67" s="159"/>
      <c r="G67" s="159"/>
      <c r="H67" s="159"/>
      <c r="I67" s="159"/>
      <c r="J67" s="159"/>
      <c r="K67" s="159"/>
      <c r="L67" s="159"/>
    </row>
    <row r="68" spans="1:12" ht="31.9" outlineLevel="1" thickBot="1">
      <c r="A68" s="246" t="s">
        <v>259</v>
      </c>
      <c r="B68" s="161" t="s">
        <v>260</v>
      </c>
      <c r="C68" s="160"/>
      <c r="D68" s="160"/>
      <c r="E68" s="160">
        <v>50000</v>
      </c>
      <c r="F68" s="160">
        <v>50000</v>
      </c>
      <c r="G68" s="160">
        <v>60000</v>
      </c>
      <c r="H68" s="160"/>
      <c r="I68" s="159"/>
      <c r="J68" s="159"/>
      <c r="K68" s="159"/>
      <c r="L68" s="159"/>
    </row>
    <row r="69" spans="1:12" ht="32.25" customHeight="1">
      <c r="A69" s="158" t="s">
        <v>261</v>
      </c>
      <c r="B69" s="157">
        <f>SUM(C69:H69)</f>
        <v>10000</v>
      </c>
      <c r="C69" s="156">
        <f>C7+C33</f>
        <v>-200000</v>
      </c>
      <c r="D69" s="156">
        <f t="shared" ref="D69:L69" si="20">D7+D33</f>
        <v>50000</v>
      </c>
      <c r="E69" s="156">
        <f t="shared" si="20"/>
        <v>50000</v>
      </c>
      <c r="F69" s="156">
        <f t="shared" si="20"/>
        <v>50000</v>
      </c>
      <c r="G69" s="156">
        <f t="shared" si="20"/>
        <v>60000</v>
      </c>
      <c r="H69" s="156">
        <f t="shared" si="20"/>
        <v>0</v>
      </c>
      <c r="I69" s="156">
        <f t="shared" si="20"/>
        <v>0</v>
      </c>
      <c r="J69" s="156">
        <f t="shared" si="20"/>
        <v>0</v>
      </c>
      <c r="K69" s="156">
        <f t="shared" si="20"/>
        <v>0</v>
      </c>
      <c r="L69" s="156">
        <f t="shared" si="20"/>
        <v>0</v>
      </c>
    </row>
    <row r="70" spans="1:12" ht="14.45" thickBot="1">
      <c r="A70" s="155" t="s">
        <v>142</v>
      </c>
      <c r="B70" s="154"/>
      <c r="C70" s="153">
        <v>1</v>
      </c>
      <c r="D70" s="153">
        <f>1/(1+$B$3)^C5</f>
        <v>0.99502487562189068</v>
      </c>
      <c r="E70" s="153">
        <f t="shared" ref="E70:H70" si="21">1/(1+$B$3)^D5</f>
        <v>0.99007450310635903</v>
      </c>
      <c r="F70" s="153">
        <f t="shared" si="21"/>
        <v>0.98514875930981005</v>
      </c>
      <c r="G70" s="153">
        <f t="shared" si="21"/>
        <v>0.9802475217013038</v>
      </c>
      <c r="H70" s="153">
        <f t="shared" si="21"/>
        <v>0.97537066835950648</v>
      </c>
      <c r="I70" s="153">
        <f>1/(1+$B$3)^H5</f>
        <v>0.97051807796965839</v>
      </c>
      <c r="J70" s="153">
        <f>1/(1+$B$3)^I5</f>
        <v>0.96568962982055562</v>
      </c>
      <c r="K70" s="153">
        <f>1/(1+$B$3)^J5</f>
        <v>0.96088520380154796</v>
      </c>
      <c r="L70" s="153">
        <f>1/(1+$B$3)^K5</f>
        <v>0.95610468039955032</v>
      </c>
    </row>
    <row r="71" spans="1:12" ht="33" customHeight="1" thickTop="1" thickBot="1">
      <c r="A71" s="152" t="s">
        <v>262</v>
      </c>
      <c r="B71" s="151">
        <f>SUM(C71:G71)</f>
        <v>7327.2582039812114</v>
      </c>
      <c r="C71" s="150">
        <f>C69*C70</f>
        <v>-200000</v>
      </c>
      <c r="D71" s="150">
        <f>D69*D70</f>
        <v>49751.243781094534</v>
      </c>
      <c r="E71" s="150">
        <f t="shared" ref="E71:L71" si="22">E69*E70</f>
        <v>49503.725155317952</v>
      </c>
      <c r="F71" s="150">
        <f>F69*F70</f>
        <v>49257.437965490506</v>
      </c>
      <c r="G71" s="150">
        <f t="shared" si="22"/>
        <v>58814.851302078227</v>
      </c>
      <c r="H71" s="150">
        <f t="shared" si="22"/>
        <v>0</v>
      </c>
      <c r="I71" s="150">
        <f t="shared" si="22"/>
        <v>0</v>
      </c>
      <c r="J71" s="150">
        <f t="shared" si="22"/>
        <v>0</v>
      </c>
      <c r="K71" s="150">
        <f t="shared" si="22"/>
        <v>0</v>
      </c>
      <c r="L71" s="150">
        <f t="shared" si="22"/>
        <v>0</v>
      </c>
    </row>
    <row r="72" spans="1:12" ht="29.25" customHeight="1">
      <c r="A72" s="149" t="s">
        <v>263</v>
      </c>
      <c r="B72" s="148"/>
      <c r="C72" s="147">
        <f>C69</f>
        <v>-200000</v>
      </c>
      <c r="D72" s="147">
        <f>C72+D69</f>
        <v>-150000</v>
      </c>
      <c r="E72" s="147">
        <f t="shared" ref="E72:L72" si="23">D72+E69</f>
        <v>-100000</v>
      </c>
      <c r="F72" s="147">
        <f t="shared" si="23"/>
        <v>-50000</v>
      </c>
      <c r="G72" s="147">
        <f>F72+G69</f>
        <v>10000</v>
      </c>
      <c r="H72" s="147">
        <f t="shared" si="23"/>
        <v>10000</v>
      </c>
      <c r="I72" s="147">
        <f t="shared" si="23"/>
        <v>10000</v>
      </c>
      <c r="J72" s="147">
        <f t="shared" si="23"/>
        <v>10000</v>
      </c>
      <c r="K72" s="147">
        <f t="shared" si="23"/>
        <v>10000</v>
      </c>
      <c r="L72" s="147">
        <f t="shared" si="23"/>
        <v>10000</v>
      </c>
    </row>
    <row r="73" spans="1:12" ht="57" customHeight="1" thickBot="1">
      <c r="A73" s="146" t="s">
        <v>264</v>
      </c>
      <c r="B73" s="145"/>
      <c r="C73" s="144">
        <f>C71</f>
        <v>-200000</v>
      </c>
      <c r="D73" s="144">
        <f>C73+D71</f>
        <v>-150248.75621890547</v>
      </c>
      <c r="E73" s="144">
        <f>D73+E71</f>
        <v>-100745.03106358752</v>
      </c>
      <c r="F73" s="144">
        <f>E73+F71</f>
        <v>-51487.593098097015</v>
      </c>
      <c r="G73" s="144">
        <f>F73+G71</f>
        <v>7327.2582039812114</v>
      </c>
      <c r="H73" s="144">
        <f>G73+H71</f>
        <v>7327.2582039812114</v>
      </c>
      <c r="I73" s="144">
        <f t="shared" ref="I73:L73" si="24">H73+I71</f>
        <v>7327.2582039812114</v>
      </c>
      <c r="J73" s="144">
        <f t="shared" si="24"/>
        <v>7327.2582039812114</v>
      </c>
      <c r="K73" s="144">
        <f t="shared" si="24"/>
        <v>7327.2582039812114</v>
      </c>
      <c r="L73" s="144">
        <f t="shared" si="24"/>
        <v>7327.2582039812114</v>
      </c>
    </row>
    <row r="74" spans="1:12" ht="15.6">
      <c r="A74" s="114"/>
      <c r="B74" s="115"/>
      <c r="C74" s="116"/>
      <c r="D74" s="116"/>
      <c r="E74" s="116"/>
      <c r="F74" s="116"/>
      <c r="G74" s="116"/>
    </row>
    <row r="75" spans="1:12" ht="15.6">
      <c r="A75" s="117"/>
    </row>
    <row r="76" spans="1:12" ht="15.6">
      <c r="A76" s="117"/>
    </row>
    <row r="77" spans="1:12" ht="15.6">
      <c r="A77" s="117"/>
    </row>
    <row r="78" spans="1:12" ht="15.6">
      <c r="A78" s="117"/>
    </row>
    <row r="79" spans="1:12" ht="15.6">
      <c r="A79" s="117"/>
    </row>
    <row r="80" spans="1:12" ht="15.6">
      <c r="A80" s="117"/>
    </row>
    <row r="81" spans="1:1" ht="15.6">
      <c r="A81" s="117"/>
    </row>
    <row r="82" spans="1:1" ht="15.6">
      <c r="A82" s="117"/>
    </row>
    <row r="83" spans="1:1" ht="15.6">
      <c r="A83" s="117"/>
    </row>
    <row r="84" spans="1:1" ht="15.6">
      <c r="A84" s="117"/>
    </row>
    <row r="85" spans="1:1" ht="15.6">
      <c r="A85" s="117"/>
    </row>
    <row r="86" spans="1:1" ht="15.6">
      <c r="A86" s="117"/>
    </row>
    <row r="87" spans="1:1" ht="15.6">
      <c r="A87" s="117"/>
    </row>
    <row r="88" spans="1:1" ht="15.6">
      <c r="A88" s="117"/>
    </row>
    <row r="89" spans="1:1" ht="15.6">
      <c r="A89" s="114"/>
    </row>
    <row r="90" spans="1:1" ht="15.6">
      <c r="A90" s="114"/>
    </row>
    <row r="91" spans="1:1" ht="15.6">
      <c r="A91" s="114"/>
    </row>
    <row r="92" spans="1:1" ht="15.6">
      <c r="A92" s="114"/>
    </row>
    <row r="93" spans="1:1" ht="15.6">
      <c r="A93" s="114"/>
    </row>
    <row r="94" spans="1:1" ht="15.6">
      <c r="A94" s="114"/>
    </row>
    <row r="95" spans="1:1" ht="15.6">
      <c r="A95" s="114"/>
    </row>
    <row r="96" spans="1:1" ht="15.6">
      <c r="A96" s="114"/>
    </row>
    <row r="97" spans="1:7" ht="15.6">
      <c r="A97" s="114"/>
    </row>
    <row r="98" spans="1:7" ht="15.6">
      <c r="A98" s="114"/>
    </row>
    <row r="99" spans="1:7" ht="15.6">
      <c r="A99" s="114"/>
    </row>
    <row r="100" spans="1:7" ht="17.45">
      <c r="A100" s="117"/>
      <c r="C100" s="119"/>
      <c r="D100" s="119"/>
      <c r="E100" s="119"/>
      <c r="F100" s="119"/>
      <c r="G100" s="119"/>
    </row>
    <row r="101" spans="1:7" ht="15.6">
      <c r="A101" s="114"/>
      <c r="C101" s="120"/>
      <c r="D101" s="121"/>
      <c r="E101" s="121"/>
      <c r="F101" s="121"/>
      <c r="G101" s="121"/>
    </row>
    <row r="102" spans="1:7" ht="15.6">
      <c r="A102" s="114"/>
      <c r="C102" s="122"/>
      <c r="D102" s="123"/>
      <c r="E102" s="123"/>
      <c r="F102" s="123"/>
      <c r="G102" s="123"/>
    </row>
    <row r="103" spans="1:7" ht="15.6">
      <c r="A103" s="114"/>
      <c r="C103" s="124"/>
      <c r="D103" s="123"/>
      <c r="E103" s="123"/>
      <c r="F103" s="123"/>
      <c r="G103" s="123"/>
    </row>
    <row r="104" spans="1:7" ht="15.6">
      <c r="A104" s="114"/>
      <c r="C104" s="124"/>
      <c r="D104" s="123"/>
      <c r="E104" s="123"/>
      <c r="F104" s="123"/>
      <c r="G104" s="123"/>
    </row>
    <row r="105" spans="1:7" ht="15">
      <c r="C105" s="124"/>
      <c r="D105" s="123"/>
      <c r="E105" s="123"/>
      <c r="F105" s="123"/>
      <c r="G105" s="123"/>
    </row>
    <row r="106" spans="1:7" ht="15">
      <c r="C106" s="124"/>
      <c r="D106" s="125"/>
      <c r="E106" s="125"/>
      <c r="F106" s="125"/>
      <c r="G106" s="125"/>
    </row>
    <row r="107" spans="1:7" ht="15">
      <c r="C107" s="120"/>
      <c r="D107" s="126"/>
      <c r="E107" s="126"/>
      <c r="F107" s="126"/>
      <c r="G107" s="126"/>
    </row>
    <row r="108" spans="1:7" ht="15">
      <c r="C108" s="124"/>
      <c r="D108" s="123"/>
      <c r="E108" s="123"/>
      <c r="F108" s="123"/>
      <c r="G108" s="123"/>
    </row>
    <row r="109" spans="1:7" ht="15">
      <c r="C109" s="124"/>
      <c r="D109" s="123"/>
      <c r="E109" s="123"/>
      <c r="F109" s="123"/>
      <c r="G109" s="123"/>
    </row>
    <row r="110" spans="1:7" ht="15">
      <c r="C110" s="124"/>
      <c r="D110" s="123"/>
      <c r="E110" s="123"/>
      <c r="F110" s="123"/>
      <c r="G110" s="123"/>
    </row>
    <row r="111" spans="1:7" ht="15">
      <c r="C111" s="124"/>
      <c r="D111" s="123"/>
      <c r="E111" s="123"/>
      <c r="F111" s="123"/>
      <c r="G111" s="123"/>
    </row>
    <row r="112" spans="1:7" ht="15">
      <c r="C112" s="124"/>
      <c r="D112" s="123"/>
      <c r="E112" s="123"/>
      <c r="F112" s="123"/>
      <c r="G112" s="123"/>
    </row>
    <row r="113" spans="3:7" ht="15">
      <c r="C113" s="124"/>
      <c r="D113" s="123"/>
      <c r="E113" s="123"/>
      <c r="F113" s="123"/>
      <c r="G113" s="123"/>
    </row>
    <row r="114" spans="3:7" ht="15">
      <c r="C114" s="124"/>
      <c r="D114" s="127"/>
      <c r="E114" s="126"/>
      <c r="F114" s="126"/>
      <c r="G114" s="126"/>
    </row>
    <row r="115" spans="3:7" ht="15">
      <c r="C115" s="120"/>
      <c r="D115" s="126"/>
      <c r="E115" s="126"/>
      <c r="F115" s="126"/>
      <c r="G115" s="126"/>
    </row>
    <row r="116" spans="3:7" ht="15">
      <c r="C116" s="124"/>
      <c r="D116" s="123"/>
      <c r="E116" s="123"/>
      <c r="F116" s="123"/>
      <c r="G116" s="123"/>
    </row>
    <row r="117" spans="3:7" ht="15">
      <c r="C117" s="124"/>
      <c r="D117" s="123"/>
      <c r="E117" s="123"/>
      <c r="F117" s="123"/>
      <c r="G117" s="123"/>
    </row>
    <row r="118" spans="3:7" ht="15">
      <c r="C118" s="124"/>
      <c r="D118" s="123"/>
      <c r="E118" s="123"/>
      <c r="F118" s="123"/>
      <c r="G118" s="123"/>
    </row>
    <row r="119" spans="3:7" ht="15">
      <c r="C119" s="124"/>
      <c r="D119" s="123"/>
      <c r="E119" s="123"/>
      <c r="F119" s="123"/>
      <c r="G119" s="123"/>
    </row>
    <row r="120" spans="3:7" ht="15">
      <c r="C120" s="124"/>
      <c r="D120" s="123"/>
      <c r="E120" s="123"/>
      <c r="F120" s="123"/>
      <c r="G120" s="123"/>
    </row>
    <row r="121" spans="3:7" ht="15">
      <c r="C121" s="124"/>
      <c r="D121" s="123"/>
      <c r="E121" s="123"/>
      <c r="F121" s="123"/>
      <c r="G121" s="123"/>
    </row>
    <row r="122" spans="3:7" ht="15">
      <c r="C122" s="124"/>
      <c r="D122" s="123"/>
      <c r="E122" s="123"/>
      <c r="F122" s="123"/>
      <c r="G122" s="123"/>
    </row>
    <row r="123" spans="3:7" ht="15">
      <c r="C123" s="124"/>
      <c r="D123" s="127"/>
      <c r="E123" s="126"/>
      <c r="F123" s="126"/>
      <c r="G123" s="126"/>
    </row>
  </sheetData>
  <mergeCells count="5">
    <mergeCell ref="A1:B1"/>
    <mergeCell ref="A2:B2"/>
    <mergeCell ref="A5:A6"/>
    <mergeCell ref="B5:B6"/>
    <mergeCell ref="A4:B4"/>
  </mergeCells>
  <pageMargins left="0.7" right="0.7" top="0.75" bottom="0.75" header="0.3" footer="0.3"/>
  <pageSetup paperSize="9" scale="3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DB6BF7-564F-450F-A2BC-99A073EBF927}">
  <sheetPr>
    <tabColor rgb="FFFF0000"/>
  </sheetPr>
  <dimension ref="A1:L123"/>
  <sheetViews>
    <sheetView showGridLines="0" zoomScaleNormal="100" workbookViewId="0">
      <pane xSplit="2" ySplit="4" topLeftCell="C5" activePane="bottomRight" state="frozen"/>
      <selection pane="bottomRight" sqref="A1:B1"/>
      <selection pane="bottomLeft" activeCell="A7" sqref="A7"/>
      <selection pane="topRight" activeCell="C1" sqref="C1"/>
    </sheetView>
  </sheetViews>
  <sheetFormatPr defaultColWidth="9.140625" defaultRowHeight="13.9" outlineLevelRow="1"/>
  <cols>
    <col min="1" max="1" width="33.7109375" style="118" customWidth="1"/>
    <col min="2" max="2" width="52.42578125" style="118" customWidth="1"/>
    <col min="3" max="3" width="14.7109375" style="108" customWidth="1"/>
    <col min="4" max="12" width="15.140625" style="108" customWidth="1"/>
    <col min="13" max="16384" width="9.140625" style="108"/>
  </cols>
  <sheetData>
    <row r="1" spans="1:12" ht="22.5" customHeight="1">
      <c r="A1" s="326" t="s">
        <v>144</v>
      </c>
      <c r="B1" s="326"/>
      <c r="C1" s="134"/>
      <c r="D1" s="168"/>
      <c r="E1" s="168"/>
      <c r="F1" s="168"/>
      <c r="G1" s="168"/>
    </row>
    <row r="2" spans="1:12" ht="18.75" customHeight="1">
      <c r="A2" s="327" t="s">
        <v>145</v>
      </c>
      <c r="B2" s="327"/>
      <c r="C2" s="134"/>
      <c r="D2" s="167"/>
      <c r="E2" s="167"/>
      <c r="F2" s="167"/>
      <c r="G2" s="167"/>
    </row>
    <row r="3" spans="1:12" ht="27.75" customHeight="1" thickBot="1">
      <c r="A3" s="166" t="s">
        <v>146</v>
      </c>
      <c r="B3" s="165">
        <f>'Vorgehen quantitativ'!B15</f>
        <v>5.0000000000000001E-3</v>
      </c>
      <c r="C3" s="134"/>
      <c r="D3" s="164"/>
      <c r="E3" s="1"/>
      <c r="F3" s="134"/>
      <c r="G3" s="134"/>
    </row>
    <row r="4" spans="1:12" ht="19.5" customHeight="1" thickBot="1">
      <c r="A4" s="330" t="s">
        <v>147</v>
      </c>
      <c r="B4" s="331"/>
      <c r="C4" s="109">
        <f>'Vorgehen quantitativ'!B13</f>
        <v>2025</v>
      </c>
      <c r="D4" s="109">
        <f t="shared" ref="D4:L4" si="0">C4+1</f>
        <v>2026</v>
      </c>
      <c r="E4" s="109">
        <f t="shared" si="0"/>
        <v>2027</v>
      </c>
      <c r="F4" s="109">
        <f t="shared" si="0"/>
        <v>2028</v>
      </c>
      <c r="G4" s="109">
        <f t="shared" si="0"/>
        <v>2029</v>
      </c>
      <c r="H4" s="109">
        <f t="shared" si="0"/>
        <v>2030</v>
      </c>
      <c r="I4" s="109">
        <f t="shared" si="0"/>
        <v>2031</v>
      </c>
      <c r="J4" s="109">
        <f t="shared" si="0"/>
        <v>2032</v>
      </c>
      <c r="K4" s="109">
        <f t="shared" si="0"/>
        <v>2033</v>
      </c>
      <c r="L4" s="109">
        <f t="shared" si="0"/>
        <v>2034</v>
      </c>
    </row>
    <row r="5" spans="1:12" ht="18" customHeight="1">
      <c r="A5" s="328" t="s">
        <v>148</v>
      </c>
      <c r="B5" s="328" t="s">
        <v>149</v>
      </c>
      <c r="C5" s="110">
        <v>1</v>
      </c>
      <c r="D5" s="110">
        <v>2</v>
      </c>
      <c r="E5" s="110">
        <v>3</v>
      </c>
      <c r="F5" s="110">
        <v>4</v>
      </c>
      <c r="G5" s="110">
        <v>5</v>
      </c>
      <c r="H5" s="110">
        <v>6</v>
      </c>
      <c r="I5" s="110">
        <v>7</v>
      </c>
      <c r="J5" s="110">
        <v>8</v>
      </c>
      <c r="K5" s="110">
        <v>9</v>
      </c>
      <c r="L5" s="110">
        <v>10</v>
      </c>
    </row>
    <row r="6" spans="1:12" ht="18.75" customHeight="1" thickBot="1">
      <c r="A6" s="329"/>
      <c r="B6" s="329"/>
      <c r="C6" s="111"/>
      <c r="D6" s="111"/>
      <c r="E6" s="111"/>
      <c r="F6" s="111"/>
      <c r="G6" s="111"/>
      <c r="H6" s="111"/>
      <c r="I6" s="111"/>
      <c r="J6" s="111"/>
      <c r="K6" s="111"/>
      <c r="L6" s="111"/>
    </row>
    <row r="7" spans="1:12" ht="31.9" thickBot="1">
      <c r="A7" s="129" t="s">
        <v>150</v>
      </c>
      <c r="B7" s="130"/>
      <c r="C7" s="173">
        <f>C30-(C8+C14+C24)</f>
        <v>0</v>
      </c>
      <c r="D7" s="173">
        <f>D30-(D8+D14+D24)</f>
        <v>0</v>
      </c>
      <c r="E7" s="173">
        <f t="shared" ref="E7:L7" si="1">E30-(E8+E14+E24)</f>
        <v>0</v>
      </c>
      <c r="F7" s="173">
        <f t="shared" si="1"/>
        <v>0</v>
      </c>
      <c r="G7" s="173">
        <f t="shared" si="1"/>
        <v>0</v>
      </c>
      <c r="H7" s="173">
        <f t="shared" si="1"/>
        <v>0</v>
      </c>
      <c r="I7" s="173">
        <f t="shared" si="1"/>
        <v>0</v>
      </c>
      <c r="J7" s="173">
        <f t="shared" si="1"/>
        <v>0</v>
      </c>
      <c r="K7" s="173">
        <f t="shared" si="1"/>
        <v>0</v>
      </c>
      <c r="L7" s="173">
        <f t="shared" si="1"/>
        <v>0</v>
      </c>
    </row>
    <row r="8" spans="1:12" ht="19.7" customHeight="1" thickBot="1">
      <c r="A8" s="222" t="s">
        <v>151</v>
      </c>
      <c r="B8" s="179" t="s">
        <v>152</v>
      </c>
      <c r="C8" s="223">
        <f>SUM(C9:C13)</f>
        <v>0</v>
      </c>
      <c r="D8" s="223">
        <f>SUMPRODUCT(D9:D13)</f>
        <v>0</v>
      </c>
      <c r="E8" s="223">
        <f t="shared" ref="E8:L8" si="2">SUMPRODUCT(E9:E13)</f>
        <v>0</v>
      </c>
      <c r="F8" s="223">
        <f t="shared" si="2"/>
        <v>0</v>
      </c>
      <c r="G8" s="223">
        <f t="shared" si="2"/>
        <v>0</v>
      </c>
      <c r="H8" s="223">
        <f t="shared" si="2"/>
        <v>0</v>
      </c>
      <c r="I8" s="223">
        <f t="shared" si="2"/>
        <v>0</v>
      </c>
      <c r="J8" s="223">
        <f t="shared" si="2"/>
        <v>0</v>
      </c>
      <c r="K8" s="223">
        <f t="shared" si="2"/>
        <v>0</v>
      </c>
      <c r="L8" s="223">
        <f t="shared" si="2"/>
        <v>0</v>
      </c>
    </row>
    <row r="9" spans="1:12" ht="15" outlineLevel="1">
      <c r="A9" s="246" t="s">
        <v>153</v>
      </c>
      <c r="B9" s="112" t="s">
        <v>154</v>
      </c>
      <c r="C9" s="159"/>
      <c r="D9" s="159"/>
      <c r="E9" s="159"/>
      <c r="F9" s="159"/>
      <c r="G9" s="159"/>
      <c r="H9" s="159"/>
      <c r="I9" s="159"/>
      <c r="J9" s="159"/>
      <c r="K9" s="159"/>
      <c r="L9" s="159"/>
    </row>
    <row r="10" spans="1:12" ht="15" outlineLevel="1">
      <c r="A10" s="246" t="s">
        <v>155</v>
      </c>
      <c r="B10" s="112" t="s">
        <v>156</v>
      </c>
      <c r="C10" s="159"/>
      <c r="D10" s="159"/>
      <c r="E10" s="159"/>
      <c r="F10" s="159"/>
      <c r="G10" s="159"/>
      <c r="H10" s="159"/>
      <c r="I10" s="159"/>
      <c r="J10" s="159"/>
      <c r="K10" s="159"/>
      <c r="L10" s="159"/>
    </row>
    <row r="11" spans="1:12" ht="15" outlineLevel="1">
      <c r="A11" s="246" t="s">
        <v>157</v>
      </c>
      <c r="B11" s="112" t="s">
        <v>158</v>
      </c>
      <c r="C11" s="159"/>
      <c r="D11" s="159"/>
      <c r="E11" s="159"/>
      <c r="F11" s="159"/>
      <c r="G11" s="159"/>
      <c r="H11" s="159"/>
      <c r="I11" s="159"/>
      <c r="J11" s="159"/>
      <c r="K11" s="159"/>
      <c r="L11" s="159"/>
    </row>
    <row r="12" spans="1:12" ht="15" outlineLevel="1">
      <c r="A12" s="246" t="s">
        <v>159</v>
      </c>
      <c r="B12" s="112" t="s">
        <v>160</v>
      </c>
      <c r="C12" s="159"/>
      <c r="D12" s="159"/>
      <c r="E12" s="159"/>
      <c r="F12" s="159"/>
      <c r="G12" s="159"/>
      <c r="H12" s="159"/>
      <c r="I12" s="159"/>
      <c r="J12" s="159"/>
      <c r="K12" s="159"/>
      <c r="L12" s="159"/>
    </row>
    <row r="13" spans="1:12" ht="15.6" outlineLevel="1" thickBot="1">
      <c r="A13" s="246" t="s">
        <v>161</v>
      </c>
      <c r="B13" s="112" t="s">
        <v>162</v>
      </c>
      <c r="C13" s="170"/>
      <c r="D13" s="170"/>
      <c r="E13" s="170"/>
      <c r="F13" s="170"/>
      <c r="G13" s="170"/>
      <c r="H13" s="170"/>
      <c r="I13" s="170"/>
      <c r="J13" s="170"/>
      <c r="K13" s="170"/>
      <c r="L13" s="170"/>
    </row>
    <row r="14" spans="1:12" ht="16.149999999999999" outlineLevel="1" thickBot="1">
      <c r="A14" s="247">
        <v>2</v>
      </c>
      <c r="B14" s="179" t="s">
        <v>163</v>
      </c>
      <c r="C14" s="178">
        <f>SUMPRODUCT(C15:C23)</f>
        <v>0</v>
      </c>
      <c r="D14" s="178">
        <f t="shared" ref="D14:L14" si="3">SUMPRODUCT(D15:D23)</f>
        <v>0</v>
      </c>
      <c r="E14" s="178">
        <f t="shared" si="3"/>
        <v>0</v>
      </c>
      <c r="F14" s="178">
        <f t="shared" si="3"/>
        <v>0</v>
      </c>
      <c r="G14" s="178">
        <f t="shared" si="3"/>
        <v>0</v>
      </c>
      <c r="H14" s="178">
        <f t="shared" si="3"/>
        <v>0</v>
      </c>
      <c r="I14" s="178">
        <f t="shared" si="3"/>
        <v>0</v>
      </c>
      <c r="J14" s="178">
        <f t="shared" si="3"/>
        <v>0</v>
      </c>
      <c r="K14" s="178">
        <f t="shared" si="3"/>
        <v>0</v>
      </c>
      <c r="L14" s="224">
        <f t="shared" si="3"/>
        <v>0</v>
      </c>
    </row>
    <row r="15" spans="1:12" ht="15" outlineLevel="1">
      <c r="A15" s="246" t="s">
        <v>164</v>
      </c>
      <c r="B15" s="112" t="s">
        <v>165</v>
      </c>
      <c r="C15" s="159"/>
      <c r="D15" s="159"/>
      <c r="E15" s="159"/>
      <c r="F15" s="159"/>
      <c r="G15" s="159"/>
      <c r="H15" s="159"/>
      <c r="I15" s="159"/>
      <c r="J15" s="159"/>
      <c r="K15" s="159"/>
      <c r="L15" s="159"/>
    </row>
    <row r="16" spans="1:12" ht="15" outlineLevel="1">
      <c r="A16" s="246" t="s">
        <v>166</v>
      </c>
      <c r="B16" s="112" t="s">
        <v>167</v>
      </c>
      <c r="C16" s="159"/>
      <c r="D16" s="159"/>
      <c r="E16" s="159"/>
      <c r="F16" s="159"/>
      <c r="G16" s="159"/>
      <c r="H16" s="159"/>
      <c r="I16" s="159"/>
      <c r="J16" s="159"/>
      <c r="K16" s="159"/>
      <c r="L16" s="159"/>
    </row>
    <row r="17" spans="1:12" ht="30" outlineLevel="1">
      <c r="A17" s="246" t="s">
        <v>168</v>
      </c>
      <c r="B17" s="112" t="s">
        <v>169</v>
      </c>
      <c r="C17" s="159"/>
      <c r="D17" s="159"/>
      <c r="E17" s="159"/>
      <c r="F17" s="159"/>
      <c r="G17" s="159"/>
      <c r="H17" s="159"/>
      <c r="I17" s="159"/>
      <c r="J17" s="159"/>
      <c r="K17" s="159"/>
      <c r="L17" s="159"/>
    </row>
    <row r="18" spans="1:12" ht="30" outlineLevel="1">
      <c r="A18" s="246" t="s">
        <v>170</v>
      </c>
      <c r="B18" s="112" t="s">
        <v>171</v>
      </c>
      <c r="C18" s="159"/>
      <c r="D18" s="159"/>
      <c r="E18" s="159"/>
      <c r="F18" s="159"/>
      <c r="G18" s="159"/>
      <c r="H18" s="159"/>
      <c r="I18" s="159"/>
      <c r="J18" s="159"/>
      <c r="K18" s="159"/>
      <c r="L18" s="159"/>
    </row>
    <row r="19" spans="1:12" ht="30" outlineLevel="1">
      <c r="A19" s="246" t="s">
        <v>172</v>
      </c>
      <c r="B19" s="112" t="s">
        <v>173</v>
      </c>
      <c r="C19" s="159"/>
      <c r="D19" s="159"/>
      <c r="E19" s="159"/>
      <c r="F19" s="159"/>
      <c r="G19" s="159"/>
      <c r="H19" s="159"/>
      <c r="I19" s="159"/>
      <c r="J19" s="159"/>
      <c r="K19" s="159"/>
      <c r="L19" s="159"/>
    </row>
    <row r="20" spans="1:12" ht="15" outlineLevel="1">
      <c r="A20" s="246" t="s">
        <v>174</v>
      </c>
      <c r="B20" s="112" t="s">
        <v>175</v>
      </c>
      <c r="C20" s="159"/>
      <c r="D20" s="159"/>
      <c r="E20" s="159"/>
      <c r="F20" s="159"/>
      <c r="G20" s="159"/>
      <c r="H20" s="159"/>
      <c r="I20" s="159"/>
      <c r="J20" s="159"/>
      <c r="K20" s="159"/>
      <c r="L20" s="159"/>
    </row>
    <row r="21" spans="1:12" ht="30" outlineLevel="1">
      <c r="A21" s="246" t="s">
        <v>176</v>
      </c>
      <c r="B21" s="112" t="s">
        <v>177</v>
      </c>
      <c r="C21" s="159"/>
      <c r="D21" s="159"/>
      <c r="E21" s="159"/>
      <c r="F21" s="159"/>
      <c r="G21" s="159"/>
      <c r="H21" s="159"/>
      <c r="I21" s="159"/>
      <c r="J21" s="159"/>
      <c r="K21" s="159"/>
      <c r="L21" s="159"/>
    </row>
    <row r="22" spans="1:12" ht="30" outlineLevel="1">
      <c r="A22" s="246" t="s">
        <v>178</v>
      </c>
      <c r="B22" s="112" t="s">
        <v>179</v>
      </c>
      <c r="C22" s="159"/>
      <c r="D22" s="159"/>
      <c r="E22" s="159"/>
      <c r="F22" s="159"/>
      <c r="G22" s="159"/>
      <c r="H22" s="159"/>
      <c r="I22" s="159"/>
      <c r="J22" s="159"/>
      <c r="K22" s="159"/>
      <c r="L22" s="159"/>
    </row>
    <row r="23" spans="1:12" ht="30.6" outlineLevel="1" thickBot="1">
      <c r="A23" s="246" t="s">
        <v>180</v>
      </c>
      <c r="B23" s="112" t="s">
        <v>181</v>
      </c>
      <c r="C23" s="170"/>
      <c r="D23" s="170"/>
      <c r="E23" s="170"/>
      <c r="F23" s="170"/>
      <c r="G23" s="170"/>
      <c r="H23" s="170"/>
      <c r="I23" s="170"/>
      <c r="J23" s="170"/>
      <c r="K23" s="170"/>
      <c r="L23" s="170"/>
    </row>
    <row r="24" spans="1:12" ht="16.149999999999999" outlineLevel="1" thickBot="1">
      <c r="A24" s="247" t="s">
        <v>182</v>
      </c>
      <c r="B24" s="177" t="s">
        <v>183</v>
      </c>
      <c r="C24" s="178">
        <f>SUMPRODUCT(C25:C29)</f>
        <v>0</v>
      </c>
      <c r="D24" s="178">
        <f t="shared" ref="D24:L24" si="4">SUMPRODUCT(D25:D29)</f>
        <v>0</v>
      </c>
      <c r="E24" s="178">
        <f t="shared" si="4"/>
        <v>0</v>
      </c>
      <c r="F24" s="178">
        <f t="shared" si="4"/>
        <v>0</v>
      </c>
      <c r="G24" s="178">
        <f t="shared" si="4"/>
        <v>0</v>
      </c>
      <c r="H24" s="178">
        <f t="shared" si="4"/>
        <v>0</v>
      </c>
      <c r="I24" s="178">
        <f t="shared" si="4"/>
        <v>0</v>
      </c>
      <c r="J24" s="178">
        <f t="shared" si="4"/>
        <v>0</v>
      </c>
      <c r="K24" s="178">
        <f t="shared" si="4"/>
        <v>0</v>
      </c>
      <c r="L24" s="178">
        <f t="shared" si="4"/>
        <v>0</v>
      </c>
    </row>
    <row r="25" spans="1:12" ht="15" outlineLevel="1">
      <c r="A25" s="246" t="s">
        <v>184</v>
      </c>
      <c r="B25" s="112" t="s">
        <v>185</v>
      </c>
      <c r="C25" s="159"/>
      <c r="D25" s="159"/>
      <c r="E25" s="159"/>
      <c r="F25" s="159"/>
      <c r="G25" s="159"/>
      <c r="H25" s="159"/>
      <c r="I25" s="159"/>
      <c r="J25" s="159"/>
      <c r="K25" s="159"/>
      <c r="L25" s="159"/>
    </row>
    <row r="26" spans="1:12" ht="15" outlineLevel="1">
      <c r="A26" s="246" t="s">
        <v>186</v>
      </c>
      <c r="B26" s="112" t="s">
        <v>187</v>
      </c>
      <c r="C26" s="159"/>
      <c r="D26" s="159"/>
      <c r="E26" s="159"/>
      <c r="F26" s="159"/>
      <c r="G26" s="159"/>
      <c r="H26" s="159"/>
      <c r="I26" s="159"/>
      <c r="J26" s="159"/>
      <c r="K26" s="159"/>
      <c r="L26" s="159"/>
    </row>
    <row r="27" spans="1:12" ht="15" outlineLevel="1">
      <c r="A27" s="246" t="s">
        <v>188</v>
      </c>
      <c r="B27" s="112" t="s">
        <v>189</v>
      </c>
      <c r="C27" s="159"/>
      <c r="D27" s="159"/>
      <c r="E27" s="159"/>
      <c r="F27" s="159"/>
      <c r="G27" s="159"/>
      <c r="H27" s="159"/>
      <c r="I27" s="159"/>
      <c r="J27" s="159"/>
      <c r="K27" s="159"/>
      <c r="L27" s="159"/>
    </row>
    <row r="28" spans="1:12" ht="30" outlineLevel="1">
      <c r="A28" s="246" t="s">
        <v>190</v>
      </c>
      <c r="B28" s="112" t="s">
        <v>191</v>
      </c>
      <c r="C28" s="159"/>
      <c r="D28" s="159"/>
      <c r="E28" s="159"/>
      <c r="F28" s="159"/>
      <c r="G28" s="159"/>
      <c r="H28" s="159"/>
      <c r="I28" s="159"/>
      <c r="J28" s="159"/>
      <c r="K28" s="159"/>
      <c r="L28" s="159"/>
    </row>
    <row r="29" spans="1:12" ht="15.6" outlineLevel="1" thickBot="1">
      <c r="A29" s="246" t="s">
        <v>192</v>
      </c>
      <c r="B29" s="112" t="s">
        <v>193</v>
      </c>
      <c r="C29" s="170"/>
      <c r="D29" s="170"/>
      <c r="E29" s="170"/>
      <c r="F29" s="170"/>
      <c r="G29" s="170"/>
      <c r="H29" s="170"/>
      <c r="I29" s="170"/>
      <c r="J29" s="170"/>
      <c r="K29" s="170"/>
      <c r="L29" s="170"/>
    </row>
    <row r="30" spans="1:12" ht="31.9" thickBot="1">
      <c r="A30" s="181" t="s">
        <v>194</v>
      </c>
      <c r="B30" s="175" t="s">
        <v>195</v>
      </c>
      <c r="C30" s="176">
        <f>SUMPRODUCT(C31:C32)</f>
        <v>0</v>
      </c>
      <c r="D30" s="176">
        <f t="shared" ref="D30:L30" si="5">SUMPRODUCT(D31:D32)</f>
        <v>0</v>
      </c>
      <c r="E30" s="176">
        <f t="shared" si="5"/>
        <v>0</v>
      </c>
      <c r="F30" s="176">
        <f t="shared" si="5"/>
        <v>0</v>
      </c>
      <c r="G30" s="176">
        <f t="shared" si="5"/>
        <v>0</v>
      </c>
      <c r="H30" s="176">
        <f t="shared" si="5"/>
        <v>0</v>
      </c>
      <c r="I30" s="176">
        <f t="shared" si="5"/>
        <v>0</v>
      </c>
      <c r="J30" s="176">
        <f t="shared" si="5"/>
        <v>0</v>
      </c>
      <c r="K30" s="176">
        <f t="shared" si="5"/>
        <v>0</v>
      </c>
      <c r="L30" s="176">
        <f t="shared" si="5"/>
        <v>0</v>
      </c>
    </row>
    <row r="31" spans="1:12" ht="15" outlineLevel="1">
      <c r="A31" s="246" t="s">
        <v>196</v>
      </c>
      <c r="B31" s="112" t="s">
        <v>197</v>
      </c>
      <c r="C31" s="159"/>
      <c r="D31" s="159"/>
      <c r="E31" s="159"/>
      <c r="F31" s="159"/>
      <c r="G31" s="159"/>
      <c r="H31" s="159"/>
      <c r="I31" s="159"/>
      <c r="J31" s="159"/>
      <c r="K31" s="159"/>
      <c r="L31" s="159"/>
    </row>
    <row r="32" spans="1:12" ht="15.6" outlineLevel="1" thickBot="1">
      <c r="A32" s="248" t="s">
        <v>198</v>
      </c>
      <c r="B32" s="113" t="s">
        <v>199</v>
      </c>
      <c r="C32" s="163"/>
      <c r="D32" s="163"/>
      <c r="E32" s="163"/>
      <c r="F32" s="163"/>
      <c r="G32" s="163"/>
      <c r="H32" s="163"/>
      <c r="I32" s="159"/>
      <c r="J32" s="159"/>
      <c r="K32" s="159"/>
      <c r="L32" s="159"/>
    </row>
    <row r="33" spans="1:12" ht="31.9" thickBot="1">
      <c r="A33" s="249" t="s">
        <v>200</v>
      </c>
      <c r="B33" s="172"/>
      <c r="C33" s="173">
        <f>C34+C59</f>
        <v>-500000</v>
      </c>
      <c r="D33" s="173">
        <f t="shared" ref="D33:L33" si="6">D34+D59</f>
        <v>0</v>
      </c>
      <c r="E33" s="173">
        <f t="shared" si="6"/>
        <v>0</v>
      </c>
      <c r="F33" s="173">
        <f t="shared" si="6"/>
        <v>0</v>
      </c>
      <c r="G33" s="173">
        <f t="shared" si="6"/>
        <v>0</v>
      </c>
      <c r="H33" s="173">
        <f t="shared" si="6"/>
        <v>0</v>
      </c>
      <c r="I33" s="173">
        <f t="shared" si="6"/>
        <v>0</v>
      </c>
      <c r="J33" s="173">
        <f t="shared" si="6"/>
        <v>0</v>
      </c>
      <c r="K33" s="173">
        <f t="shared" si="6"/>
        <v>0</v>
      </c>
      <c r="L33" s="173">
        <f t="shared" si="6"/>
        <v>0</v>
      </c>
    </row>
    <row r="34" spans="1:12" ht="30.4" customHeight="1" thickTop="1" thickBot="1">
      <c r="A34" s="180" t="s">
        <v>201</v>
      </c>
      <c r="B34" s="175" t="s">
        <v>202</v>
      </c>
      <c r="C34" s="174">
        <f>C35+C38+C41+C44+C47+C50+C53+C56</f>
        <v>0</v>
      </c>
      <c r="D34" s="174">
        <f t="shared" ref="D34:L34" si="7">D35+D38+D41+D44+D47+D50+D53+D56</f>
        <v>0</v>
      </c>
      <c r="E34" s="174">
        <f t="shared" si="7"/>
        <v>0</v>
      </c>
      <c r="F34" s="174">
        <f t="shared" si="7"/>
        <v>0</v>
      </c>
      <c r="G34" s="174">
        <f t="shared" si="7"/>
        <v>0</v>
      </c>
      <c r="H34" s="174">
        <f t="shared" si="7"/>
        <v>0</v>
      </c>
      <c r="I34" s="174">
        <f t="shared" si="7"/>
        <v>0</v>
      </c>
      <c r="J34" s="174">
        <f t="shared" si="7"/>
        <v>0</v>
      </c>
      <c r="K34" s="174">
        <f t="shared" si="7"/>
        <v>0</v>
      </c>
      <c r="L34" s="174">
        <f t="shared" si="7"/>
        <v>0</v>
      </c>
    </row>
    <row r="35" spans="1:12" ht="16.149999999999999" outlineLevel="1" thickBot="1">
      <c r="A35" s="250"/>
      <c r="B35" s="128" t="s">
        <v>203</v>
      </c>
      <c r="C35" s="169">
        <f>C37-C36</f>
        <v>0</v>
      </c>
      <c r="D35" s="169">
        <f t="shared" ref="D35:L35" si="8">D37-D36</f>
        <v>0</v>
      </c>
      <c r="E35" s="169">
        <f t="shared" si="8"/>
        <v>0</v>
      </c>
      <c r="F35" s="169">
        <f t="shared" si="8"/>
        <v>0</v>
      </c>
      <c r="G35" s="169">
        <f t="shared" si="8"/>
        <v>0</v>
      </c>
      <c r="H35" s="169">
        <f t="shared" si="8"/>
        <v>0</v>
      </c>
      <c r="I35" s="169">
        <f t="shared" si="8"/>
        <v>0</v>
      </c>
      <c r="J35" s="169">
        <f t="shared" si="8"/>
        <v>0</v>
      </c>
      <c r="K35" s="169">
        <f t="shared" si="8"/>
        <v>0</v>
      </c>
      <c r="L35" s="169">
        <f t="shared" si="8"/>
        <v>0</v>
      </c>
    </row>
    <row r="36" spans="1:12" ht="31.15" outlineLevel="1">
      <c r="A36" s="246" t="s">
        <v>204</v>
      </c>
      <c r="B36" s="162" t="s">
        <v>205</v>
      </c>
      <c r="C36" s="159"/>
      <c r="D36" s="159"/>
      <c r="E36" s="159"/>
      <c r="F36" s="159"/>
      <c r="G36" s="159"/>
      <c r="H36" s="159"/>
      <c r="I36" s="159"/>
      <c r="J36" s="159"/>
      <c r="K36" s="159"/>
      <c r="L36" s="159"/>
    </row>
    <row r="37" spans="1:12" ht="31.9" outlineLevel="1" thickBot="1">
      <c r="A37" s="246" t="s">
        <v>206</v>
      </c>
      <c r="B37" s="162" t="s">
        <v>207</v>
      </c>
      <c r="C37" s="170"/>
      <c r="D37" s="170"/>
      <c r="E37" s="170"/>
      <c r="F37" s="170"/>
      <c r="G37" s="170"/>
      <c r="H37" s="170"/>
      <c r="I37" s="170"/>
      <c r="J37" s="170"/>
      <c r="K37" s="170"/>
      <c r="L37" s="170"/>
    </row>
    <row r="38" spans="1:12" ht="16.149999999999999" outlineLevel="1" thickBot="1">
      <c r="A38" s="246"/>
      <c r="B38" s="128" t="s">
        <v>208</v>
      </c>
      <c r="C38" s="171">
        <f>C40-C39</f>
        <v>0</v>
      </c>
      <c r="D38" s="171">
        <f t="shared" ref="D38:L38" si="9">D40-D39</f>
        <v>0</v>
      </c>
      <c r="E38" s="171">
        <f t="shared" si="9"/>
        <v>0</v>
      </c>
      <c r="F38" s="171">
        <f t="shared" si="9"/>
        <v>0</v>
      </c>
      <c r="G38" s="171">
        <f t="shared" si="9"/>
        <v>0</v>
      </c>
      <c r="H38" s="171">
        <f t="shared" si="9"/>
        <v>0</v>
      </c>
      <c r="I38" s="171">
        <f t="shared" si="9"/>
        <v>0</v>
      </c>
      <c r="J38" s="171">
        <f t="shared" si="9"/>
        <v>0</v>
      </c>
      <c r="K38" s="171">
        <f t="shared" si="9"/>
        <v>0</v>
      </c>
      <c r="L38" s="171">
        <f t="shared" si="9"/>
        <v>0</v>
      </c>
    </row>
    <row r="39" spans="1:12" ht="31.15" outlineLevel="1">
      <c r="A39" s="246" t="s">
        <v>209</v>
      </c>
      <c r="B39" s="162" t="s">
        <v>210</v>
      </c>
      <c r="C39" s="159"/>
      <c r="D39" s="159"/>
      <c r="E39" s="159"/>
      <c r="F39" s="159"/>
      <c r="G39" s="159"/>
      <c r="H39" s="159"/>
      <c r="I39" s="159"/>
      <c r="J39" s="159"/>
      <c r="K39" s="159"/>
      <c r="L39" s="159"/>
    </row>
    <row r="40" spans="1:12" ht="31.9" outlineLevel="1" thickBot="1">
      <c r="A40" s="246" t="s">
        <v>211</v>
      </c>
      <c r="B40" s="162" t="s">
        <v>212</v>
      </c>
      <c r="C40" s="170"/>
      <c r="D40" s="170"/>
      <c r="E40" s="170"/>
      <c r="F40" s="170"/>
      <c r="G40" s="170"/>
      <c r="H40" s="170"/>
      <c r="I40" s="170"/>
      <c r="J40" s="170"/>
      <c r="K40" s="170"/>
      <c r="L40" s="170"/>
    </row>
    <row r="41" spans="1:12" ht="16.149999999999999" outlineLevel="1" thickBot="1">
      <c r="A41" s="246"/>
      <c r="B41" s="128" t="s">
        <v>213</v>
      </c>
      <c r="C41" s="171">
        <f>C43-C42</f>
        <v>0</v>
      </c>
      <c r="D41" s="171">
        <f t="shared" ref="D41:L41" si="10">D43-D42</f>
        <v>0</v>
      </c>
      <c r="E41" s="171">
        <f t="shared" si="10"/>
        <v>0</v>
      </c>
      <c r="F41" s="171">
        <f t="shared" si="10"/>
        <v>0</v>
      </c>
      <c r="G41" s="171">
        <f t="shared" si="10"/>
        <v>0</v>
      </c>
      <c r="H41" s="171">
        <f t="shared" si="10"/>
        <v>0</v>
      </c>
      <c r="I41" s="171">
        <f t="shared" si="10"/>
        <v>0</v>
      </c>
      <c r="J41" s="171">
        <f t="shared" si="10"/>
        <v>0</v>
      </c>
      <c r="K41" s="171">
        <f t="shared" si="10"/>
        <v>0</v>
      </c>
      <c r="L41" s="171">
        <f t="shared" si="10"/>
        <v>0</v>
      </c>
    </row>
    <row r="42" spans="1:12" ht="31.15" outlineLevel="1">
      <c r="A42" s="246" t="s">
        <v>214</v>
      </c>
      <c r="B42" s="162" t="s">
        <v>215</v>
      </c>
      <c r="C42" s="159"/>
      <c r="D42" s="159"/>
      <c r="E42" s="159"/>
      <c r="F42" s="159"/>
      <c r="G42" s="159"/>
      <c r="H42" s="159"/>
      <c r="I42" s="159"/>
      <c r="J42" s="159"/>
      <c r="K42" s="159"/>
      <c r="L42" s="159"/>
    </row>
    <row r="43" spans="1:12" ht="31.9" outlineLevel="1" thickBot="1">
      <c r="A43" s="246" t="s">
        <v>216</v>
      </c>
      <c r="B43" s="162" t="s">
        <v>217</v>
      </c>
      <c r="C43" s="170"/>
      <c r="D43" s="170"/>
      <c r="E43" s="170"/>
      <c r="F43" s="170"/>
      <c r="G43" s="170"/>
      <c r="H43" s="170"/>
      <c r="I43" s="170"/>
      <c r="J43" s="170"/>
      <c r="K43" s="170"/>
      <c r="L43" s="170"/>
    </row>
    <row r="44" spans="1:12" ht="16.149999999999999" outlineLevel="1" thickBot="1">
      <c r="A44" s="246"/>
      <c r="B44" s="128" t="s">
        <v>218</v>
      </c>
      <c r="C44" s="171">
        <f>C46-C45</f>
        <v>0</v>
      </c>
      <c r="D44" s="171">
        <f t="shared" ref="D44:L44" si="11">D46-D45</f>
        <v>0</v>
      </c>
      <c r="E44" s="171">
        <f t="shared" si="11"/>
        <v>0</v>
      </c>
      <c r="F44" s="171">
        <f t="shared" si="11"/>
        <v>0</v>
      </c>
      <c r="G44" s="171">
        <f t="shared" si="11"/>
        <v>0</v>
      </c>
      <c r="H44" s="171">
        <f t="shared" si="11"/>
        <v>0</v>
      </c>
      <c r="I44" s="171">
        <f t="shared" si="11"/>
        <v>0</v>
      </c>
      <c r="J44" s="171">
        <f t="shared" si="11"/>
        <v>0</v>
      </c>
      <c r="K44" s="171">
        <f t="shared" si="11"/>
        <v>0</v>
      </c>
      <c r="L44" s="171">
        <f t="shared" si="11"/>
        <v>0</v>
      </c>
    </row>
    <row r="45" spans="1:12" ht="15.6" outlineLevel="1">
      <c r="A45" s="246" t="s">
        <v>219</v>
      </c>
      <c r="B45" s="162" t="s">
        <v>220</v>
      </c>
      <c r="C45" s="159"/>
      <c r="D45" s="159"/>
      <c r="E45" s="159"/>
      <c r="F45" s="159"/>
      <c r="G45" s="159"/>
      <c r="H45" s="159"/>
      <c r="I45" s="159"/>
      <c r="J45" s="159"/>
      <c r="K45" s="159"/>
      <c r="L45" s="159"/>
    </row>
    <row r="46" spans="1:12" ht="31.9" outlineLevel="1" thickBot="1">
      <c r="A46" s="246" t="s">
        <v>221</v>
      </c>
      <c r="B46" s="162" t="s">
        <v>222</v>
      </c>
      <c r="C46" s="170"/>
      <c r="D46" s="170"/>
      <c r="E46" s="170"/>
      <c r="F46" s="170"/>
      <c r="G46" s="170"/>
      <c r="H46" s="170"/>
      <c r="I46" s="170"/>
      <c r="J46" s="170"/>
      <c r="K46" s="170"/>
      <c r="L46" s="170"/>
    </row>
    <row r="47" spans="1:12" ht="16.149999999999999" outlineLevel="1" thickBot="1">
      <c r="A47" s="246"/>
      <c r="B47" s="128" t="s">
        <v>223</v>
      </c>
      <c r="C47" s="171">
        <f>C49-C48</f>
        <v>0</v>
      </c>
      <c r="D47" s="171">
        <f t="shared" ref="D47:L47" si="12">D49-D48</f>
        <v>0</v>
      </c>
      <c r="E47" s="171">
        <f t="shared" si="12"/>
        <v>0</v>
      </c>
      <c r="F47" s="171">
        <f t="shared" si="12"/>
        <v>0</v>
      </c>
      <c r="G47" s="171">
        <f t="shared" si="12"/>
        <v>0</v>
      </c>
      <c r="H47" s="171">
        <f t="shared" si="12"/>
        <v>0</v>
      </c>
      <c r="I47" s="171">
        <f t="shared" si="12"/>
        <v>0</v>
      </c>
      <c r="J47" s="171">
        <f t="shared" si="12"/>
        <v>0</v>
      </c>
      <c r="K47" s="171">
        <f t="shared" si="12"/>
        <v>0</v>
      </c>
      <c r="L47" s="171">
        <f t="shared" si="12"/>
        <v>0</v>
      </c>
    </row>
    <row r="48" spans="1:12" ht="31.15" outlineLevel="1">
      <c r="A48" s="246" t="s">
        <v>224</v>
      </c>
      <c r="B48" s="162" t="s">
        <v>225</v>
      </c>
      <c r="C48" s="159"/>
      <c r="D48" s="159"/>
      <c r="E48" s="159"/>
      <c r="F48" s="159"/>
      <c r="G48" s="159"/>
      <c r="H48" s="159"/>
      <c r="I48" s="159"/>
      <c r="J48" s="159"/>
      <c r="K48" s="159"/>
      <c r="L48" s="159"/>
    </row>
    <row r="49" spans="1:12" ht="31.9" outlineLevel="1" thickBot="1">
      <c r="A49" s="246" t="s">
        <v>226</v>
      </c>
      <c r="B49" s="162" t="s">
        <v>227</v>
      </c>
      <c r="C49" s="170"/>
      <c r="D49" s="170"/>
      <c r="E49" s="170"/>
      <c r="F49" s="170"/>
      <c r="G49" s="170"/>
      <c r="H49" s="170"/>
      <c r="I49" s="170"/>
      <c r="J49" s="170"/>
      <c r="K49" s="170"/>
      <c r="L49" s="170"/>
    </row>
    <row r="50" spans="1:12" ht="16.149999999999999" outlineLevel="1" thickBot="1">
      <c r="A50" s="246"/>
      <c r="B50" s="128" t="s">
        <v>228</v>
      </c>
      <c r="C50" s="171">
        <f>C52-C51</f>
        <v>0</v>
      </c>
      <c r="D50" s="171">
        <f t="shared" ref="D50:L50" si="13">D52-D51</f>
        <v>0</v>
      </c>
      <c r="E50" s="171">
        <f t="shared" si="13"/>
        <v>0</v>
      </c>
      <c r="F50" s="171">
        <f t="shared" si="13"/>
        <v>0</v>
      </c>
      <c r="G50" s="171">
        <f t="shared" si="13"/>
        <v>0</v>
      </c>
      <c r="H50" s="171">
        <f t="shared" si="13"/>
        <v>0</v>
      </c>
      <c r="I50" s="171">
        <f t="shared" si="13"/>
        <v>0</v>
      </c>
      <c r="J50" s="171">
        <f t="shared" si="13"/>
        <v>0</v>
      </c>
      <c r="K50" s="171">
        <f t="shared" si="13"/>
        <v>0</v>
      </c>
      <c r="L50" s="171">
        <f t="shared" si="13"/>
        <v>0</v>
      </c>
    </row>
    <row r="51" spans="1:12" ht="31.15" outlineLevel="1">
      <c r="A51" s="246" t="s">
        <v>229</v>
      </c>
      <c r="B51" s="162" t="s">
        <v>230</v>
      </c>
      <c r="C51" s="159"/>
      <c r="D51" s="159"/>
      <c r="E51" s="159"/>
      <c r="F51" s="159"/>
      <c r="G51" s="159"/>
      <c r="H51" s="159"/>
      <c r="I51" s="159"/>
      <c r="J51" s="159"/>
      <c r="K51" s="159"/>
      <c r="L51" s="159"/>
    </row>
    <row r="52" spans="1:12" ht="31.9" outlineLevel="1" thickBot="1">
      <c r="A52" s="246" t="s">
        <v>231</v>
      </c>
      <c r="B52" s="162" t="s">
        <v>232</v>
      </c>
      <c r="C52" s="170"/>
      <c r="D52" s="170"/>
      <c r="E52" s="170"/>
      <c r="F52" s="170"/>
      <c r="G52" s="170"/>
      <c r="H52" s="170"/>
      <c r="I52" s="170"/>
      <c r="J52" s="170"/>
      <c r="K52" s="170"/>
      <c r="L52" s="170"/>
    </row>
    <row r="53" spans="1:12" ht="16.149999999999999" outlineLevel="1" thickBot="1">
      <c r="A53" s="246"/>
      <c r="B53" s="128" t="s">
        <v>233</v>
      </c>
      <c r="C53" s="171">
        <f>C55-C54</f>
        <v>0</v>
      </c>
      <c r="D53" s="171">
        <f t="shared" ref="D53:L53" si="14">D55-D54</f>
        <v>0</v>
      </c>
      <c r="E53" s="171">
        <f t="shared" si="14"/>
        <v>0</v>
      </c>
      <c r="F53" s="171">
        <f t="shared" si="14"/>
        <v>0</v>
      </c>
      <c r="G53" s="171">
        <f t="shared" si="14"/>
        <v>0</v>
      </c>
      <c r="H53" s="171">
        <f t="shared" si="14"/>
        <v>0</v>
      </c>
      <c r="I53" s="171">
        <f t="shared" si="14"/>
        <v>0</v>
      </c>
      <c r="J53" s="171">
        <f t="shared" si="14"/>
        <v>0</v>
      </c>
      <c r="K53" s="171">
        <f t="shared" si="14"/>
        <v>0</v>
      </c>
      <c r="L53" s="171">
        <f t="shared" si="14"/>
        <v>0</v>
      </c>
    </row>
    <row r="54" spans="1:12" ht="31.15" outlineLevel="1">
      <c r="A54" s="246" t="s">
        <v>234</v>
      </c>
      <c r="B54" s="162" t="s">
        <v>235</v>
      </c>
      <c r="C54" s="159"/>
      <c r="D54" s="159"/>
      <c r="E54" s="159"/>
      <c r="F54" s="159"/>
      <c r="G54" s="159"/>
      <c r="H54" s="159"/>
      <c r="I54" s="159"/>
      <c r="J54" s="159"/>
      <c r="K54" s="159"/>
      <c r="L54" s="159"/>
    </row>
    <row r="55" spans="1:12" ht="31.9" outlineLevel="1" thickBot="1">
      <c r="A55" s="246" t="s">
        <v>236</v>
      </c>
      <c r="B55" s="162" t="s">
        <v>237</v>
      </c>
      <c r="C55" s="170"/>
      <c r="D55" s="170"/>
      <c r="E55" s="170"/>
      <c r="F55" s="170"/>
      <c r="G55" s="170"/>
      <c r="H55" s="170"/>
      <c r="I55" s="170"/>
      <c r="J55" s="170"/>
      <c r="K55" s="170"/>
      <c r="L55" s="170"/>
    </row>
    <row r="56" spans="1:12" ht="16.149999999999999" outlineLevel="1" thickBot="1">
      <c r="A56" s="246"/>
      <c r="B56" s="128" t="s">
        <v>238</v>
      </c>
      <c r="C56" s="171">
        <f>C58-C57</f>
        <v>0</v>
      </c>
      <c r="D56" s="171">
        <f t="shared" ref="D56:L56" si="15">D58-D57</f>
        <v>0</v>
      </c>
      <c r="E56" s="171">
        <f t="shared" si="15"/>
        <v>0</v>
      </c>
      <c r="F56" s="171">
        <f t="shared" si="15"/>
        <v>0</v>
      </c>
      <c r="G56" s="171">
        <f t="shared" si="15"/>
        <v>0</v>
      </c>
      <c r="H56" s="171">
        <f t="shared" si="15"/>
        <v>0</v>
      </c>
      <c r="I56" s="171">
        <f t="shared" si="15"/>
        <v>0</v>
      </c>
      <c r="J56" s="171">
        <f t="shared" si="15"/>
        <v>0</v>
      </c>
      <c r="K56" s="171">
        <f t="shared" si="15"/>
        <v>0</v>
      </c>
      <c r="L56" s="171">
        <f t="shared" si="15"/>
        <v>0</v>
      </c>
    </row>
    <row r="57" spans="1:12" ht="15.6" outlineLevel="1">
      <c r="A57" s="246" t="s">
        <v>239</v>
      </c>
      <c r="B57" s="162" t="s">
        <v>240</v>
      </c>
      <c r="C57" s="159"/>
      <c r="D57" s="159"/>
      <c r="E57" s="159"/>
      <c r="F57" s="159"/>
      <c r="G57" s="159"/>
      <c r="H57" s="159"/>
      <c r="I57" s="159"/>
      <c r="J57" s="159"/>
      <c r="K57" s="159"/>
      <c r="L57" s="159"/>
    </row>
    <row r="58" spans="1:12" ht="31.9" outlineLevel="1" thickBot="1">
      <c r="A58" s="246" t="s">
        <v>241</v>
      </c>
      <c r="B58" s="162" t="s">
        <v>242</v>
      </c>
      <c r="C58" s="170"/>
      <c r="D58" s="170"/>
      <c r="E58" s="170"/>
      <c r="F58" s="170"/>
      <c r="G58" s="170"/>
      <c r="H58" s="170"/>
      <c r="I58" s="170"/>
      <c r="J58" s="170"/>
      <c r="K58" s="170"/>
      <c r="L58" s="170"/>
    </row>
    <row r="59" spans="1:12" ht="31.9" thickBot="1">
      <c r="A59" s="180" t="s">
        <v>243</v>
      </c>
      <c r="B59" s="175" t="s">
        <v>244</v>
      </c>
      <c r="C59" s="176">
        <f>C60+C63+C66</f>
        <v>-500000</v>
      </c>
      <c r="D59" s="176">
        <f t="shared" ref="D59:L59" si="16">D60+D63+D66</f>
        <v>0</v>
      </c>
      <c r="E59" s="176">
        <f t="shared" si="16"/>
        <v>0</v>
      </c>
      <c r="F59" s="176">
        <f t="shared" si="16"/>
        <v>0</v>
      </c>
      <c r="G59" s="176">
        <f t="shared" si="16"/>
        <v>0</v>
      </c>
      <c r="H59" s="176">
        <f t="shared" si="16"/>
        <v>0</v>
      </c>
      <c r="I59" s="176">
        <f t="shared" si="16"/>
        <v>0</v>
      </c>
      <c r="J59" s="176">
        <f t="shared" si="16"/>
        <v>0</v>
      </c>
      <c r="K59" s="176">
        <f t="shared" si="16"/>
        <v>0</v>
      </c>
      <c r="L59" s="176">
        <f t="shared" si="16"/>
        <v>0</v>
      </c>
    </row>
    <row r="60" spans="1:12" ht="16.149999999999999" outlineLevel="1" thickBot="1">
      <c r="A60" s="246"/>
      <c r="B60" s="128" t="s">
        <v>245</v>
      </c>
      <c r="C60" s="171">
        <f>C62-C61</f>
        <v>-500000</v>
      </c>
      <c r="D60" s="171">
        <f t="shared" ref="D60:L60" si="17">D62-D61</f>
        <v>0</v>
      </c>
      <c r="E60" s="171">
        <f t="shared" si="17"/>
        <v>0</v>
      </c>
      <c r="F60" s="171">
        <f t="shared" si="17"/>
        <v>0</v>
      </c>
      <c r="G60" s="171">
        <f t="shared" si="17"/>
        <v>0</v>
      </c>
      <c r="H60" s="171">
        <f t="shared" si="17"/>
        <v>0</v>
      </c>
      <c r="I60" s="171">
        <f t="shared" si="17"/>
        <v>0</v>
      </c>
      <c r="J60" s="171">
        <f t="shared" si="17"/>
        <v>0</v>
      </c>
      <c r="K60" s="171">
        <f t="shared" si="17"/>
        <v>0</v>
      </c>
      <c r="L60" s="171">
        <f t="shared" si="17"/>
        <v>0</v>
      </c>
    </row>
    <row r="61" spans="1:12" ht="31.15" outlineLevel="1">
      <c r="A61" s="246" t="s">
        <v>246</v>
      </c>
      <c r="B61" s="162" t="s">
        <v>247</v>
      </c>
      <c r="C61" s="159">
        <v>1000000</v>
      </c>
      <c r="D61" s="159"/>
      <c r="E61" s="159"/>
      <c r="F61" s="159"/>
      <c r="G61" s="159"/>
      <c r="H61" s="159"/>
      <c r="I61" s="159"/>
      <c r="J61" s="159"/>
      <c r="K61" s="159"/>
      <c r="L61" s="159"/>
    </row>
    <row r="62" spans="1:12" ht="31.9" outlineLevel="1" thickBot="1">
      <c r="A62" s="246" t="s">
        <v>248</v>
      </c>
      <c r="B62" s="162" t="s">
        <v>249</v>
      </c>
      <c r="C62" s="170">
        <v>500000</v>
      </c>
      <c r="D62" s="170"/>
      <c r="E62" s="170"/>
      <c r="F62" s="170"/>
      <c r="G62" s="170"/>
      <c r="H62" s="170"/>
      <c r="I62" s="170"/>
      <c r="J62" s="170"/>
      <c r="K62" s="170"/>
      <c r="L62" s="170"/>
    </row>
    <row r="63" spans="1:12" ht="16.149999999999999" outlineLevel="1" thickBot="1">
      <c r="A63" s="246" t="s">
        <v>250</v>
      </c>
      <c r="B63" s="128" t="s">
        <v>251</v>
      </c>
      <c r="C63" s="171">
        <f>C65-C64</f>
        <v>0</v>
      </c>
      <c r="D63" s="171">
        <f t="shared" ref="D63:L63" si="18">D65-D64</f>
        <v>0</v>
      </c>
      <c r="E63" s="171">
        <f t="shared" si="18"/>
        <v>0</v>
      </c>
      <c r="F63" s="171">
        <f t="shared" si="18"/>
        <v>0</v>
      </c>
      <c r="G63" s="171">
        <f t="shared" si="18"/>
        <v>0</v>
      </c>
      <c r="H63" s="171">
        <f t="shared" si="18"/>
        <v>0</v>
      </c>
      <c r="I63" s="171">
        <f t="shared" si="18"/>
        <v>0</v>
      </c>
      <c r="J63" s="171">
        <f t="shared" si="18"/>
        <v>0</v>
      </c>
      <c r="K63" s="171">
        <f t="shared" si="18"/>
        <v>0</v>
      </c>
      <c r="L63" s="171">
        <f t="shared" si="18"/>
        <v>0</v>
      </c>
    </row>
    <row r="64" spans="1:12" ht="31.15" outlineLevel="1">
      <c r="A64" s="246" t="s">
        <v>252</v>
      </c>
      <c r="B64" s="162" t="s">
        <v>253</v>
      </c>
      <c r="C64" s="159"/>
      <c r="D64" s="159"/>
      <c r="E64" s="159"/>
      <c r="F64" s="159"/>
      <c r="G64" s="159"/>
      <c r="H64" s="159"/>
      <c r="I64" s="159"/>
      <c r="J64" s="159"/>
      <c r="K64" s="159"/>
      <c r="L64" s="159"/>
    </row>
    <row r="65" spans="1:12" ht="31.9" outlineLevel="1" thickBot="1">
      <c r="A65" s="246" t="s">
        <v>254</v>
      </c>
      <c r="B65" s="162" t="s">
        <v>255</v>
      </c>
      <c r="C65" s="170"/>
      <c r="D65" s="170"/>
      <c r="E65" s="170"/>
      <c r="F65" s="170"/>
      <c r="G65" s="170"/>
      <c r="H65" s="170"/>
      <c r="I65" s="170"/>
      <c r="J65" s="170"/>
      <c r="K65" s="170"/>
      <c r="L65" s="170"/>
    </row>
    <row r="66" spans="1:12" ht="16.149999999999999" outlineLevel="1" thickBot="1">
      <c r="A66" s="246"/>
      <c r="B66" s="128" t="s">
        <v>256</v>
      </c>
      <c r="C66" s="171">
        <f>C68-C67</f>
        <v>0</v>
      </c>
      <c r="D66" s="171">
        <f t="shared" ref="D66:L66" si="19">D68-D67</f>
        <v>0</v>
      </c>
      <c r="E66" s="171">
        <f t="shared" si="19"/>
        <v>0</v>
      </c>
      <c r="F66" s="171">
        <f t="shared" si="19"/>
        <v>0</v>
      </c>
      <c r="G66" s="171">
        <f t="shared" si="19"/>
        <v>0</v>
      </c>
      <c r="H66" s="171">
        <f t="shared" si="19"/>
        <v>0</v>
      </c>
      <c r="I66" s="171">
        <f t="shared" si="19"/>
        <v>0</v>
      </c>
      <c r="J66" s="171">
        <f t="shared" si="19"/>
        <v>0</v>
      </c>
      <c r="K66" s="171">
        <f t="shared" si="19"/>
        <v>0</v>
      </c>
      <c r="L66" s="171">
        <f t="shared" si="19"/>
        <v>0</v>
      </c>
    </row>
    <row r="67" spans="1:12" ht="31.15" outlineLevel="1">
      <c r="A67" s="246" t="s">
        <v>257</v>
      </c>
      <c r="B67" s="162" t="s">
        <v>258</v>
      </c>
      <c r="C67" s="159"/>
      <c r="D67" s="159"/>
      <c r="E67" s="159"/>
      <c r="F67" s="159"/>
      <c r="G67" s="159"/>
      <c r="H67" s="159"/>
      <c r="I67" s="159"/>
      <c r="J67" s="159"/>
      <c r="K67" s="159"/>
      <c r="L67" s="159"/>
    </row>
    <row r="68" spans="1:12" ht="31.9" outlineLevel="1" thickBot="1">
      <c r="A68" s="246" t="s">
        <v>259</v>
      </c>
      <c r="B68" s="161" t="s">
        <v>260</v>
      </c>
      <c r="C68" s="160"/>
      <c r="D68" s="160"/>
      <c r="E68" s="160"/>
      <c r="F68" s="160"/>
      <c r="G68" s="160"/>
      <c r="H68" s="160"/>
      <c r="I68" s="159"/>
      <c r="J68" s="159"/>
      <c r="K68" s="159"/>
      <c r="L68" s="159"/>
    </row>
    <row r="69" spans="1:12" ht="32.25" customHeight="1">
      <c r="A69" s="158" t="s">
        <v>261</v>
      </c>
      <c r="B69" s="157">
        <f>SUM(C69:H69)</f>
        <v>-500000</v>
      </c>
      <c r="C69" s="156">
        <f>C7+C33</f>
        <v>-500000</v>
      </c>
      <c r="D69" s="156">
        <f t="shared" ref="D69:L69" si="20">D7+D33</f>
        <v>0</v>
      </c>
      <c r="E69" s="156">
        <f t="shared" si="20"/>
        <v>0</v>
      </c>
      <c r="F69" s="156">
        <f t="shared" si="20"/>
        <v>0</v>
      </c>
      <c r="G69" s="156">
        <f t="shared" si="20"/>
        <v>0</v>
      </c>
      <c r="H69" s="156">
        <f t="shared" si="20"/>
        <v>0</v>
      </c>
      <c r="I69" s="156">
        <f t="shared" si="20"/>
        <v>0</v>
      </c>
      <c r="J69" s="156">
        <f t="shared" si="20"/>
        <v>0</v>
      </c>
      <c r="K69" s="156">
        <f t="shared" si="20"/>
        <v>0</v>
      </c>
      <c r="L69" s="156">
        <f t="shared" si="20"/>
        <v>0</v>
      </c>
    </row>
    <row r="70" spans="1:12" ht="14.45" thickBot="1">
      <c r="A70" s="155" t="s">
        <v>142</v>
      </c>
      <c r="B70" s="154"/>
      <c r="C70" s="153">
        <v>1</v>
      </c>
      <c r="D70" s="153">
        <f>1/(1+$B$3)^C5</f>
        <v>0.99502487562189068</v>
      </c>
      <c r="E70" s="153">
        <f t="shared" ref="E70:H70" si="21">1/(1+$B$3)^D5</f>
        <v>0.99007450310635903</v>
      </c>
      <c r="F70" s="153">
        <f t="shared" si="21"/>
        <v>0.98514875930981005</v>
      </c>
      <c r="G70" s="153">
        <f t="shared" si="21"/>
        <v>0.9802475217013038</v>
      </c>
      <c r="H70" s="153">
        <f t="shared" si="21"/>
        <v>0.97537066835950648</v>
      </c>
      <c r="I70" s="153">
        <f>1/(1+$B$3)^H5</f>
        <v>0.97051807796965839</v>
      </c>
      <c r="J70" s="153">
        <f>1/(1+$B$3)^I5</f>
        <v>0.96568962982055562</v>
      </c>
      <c r="K70" s="153">
        <f>1/(1+$B$3)^J5</f>
        <v>0.96088520380154796</v>
      </c>
      <c r="L70" s="153">
        <f>1/(1+$B$3)^K5</f>
        <v>0.95610468039955032</v>
      </c>
    </row>
    <row r="71" spans="1:12" ht="33" customHeight="1" thickTop="1" thickBot="1">
      <c r="A71" s="152" t="s">
        <v>262</v>
      </c>
      <c r="B71" s="151">
        <f>SUM(C71:G71)</f>
        <v>-500000</v>
      </c>
      <c r="C71" s="150">
        <f>C69*C70</f>
        <v>-500000</v>
      </c>
      <c r="D71" s="150">
        <f>D69*D70</f>
        <v>0</v>
      </c>
      <c r="E71" s="150">
        <f t="shared" ref="E71:L71" si="22">E69*E70</f>
        <v>0</v>
      </c>
      <c r="F71" s="150">
        <f>F69*F70</f>
        <v>0</v>
      </c>
      <c r="G71" s="150">
        <f t="shared" si="22"/>
        <v>0</v>
      </c>
      <c r="H71" s="150">
        <f t="shared" si="22"/>
        <v>0</v>
      </c>
      <c r="I71" s="150">
        <f t="shared" si="22"/>
        <v>0</v>
      </c>
      <c r="J71" s="150">
        <f t="shared" si="22"/>
        <v>0</v>
      </c>
      <c r="K71" s="150">
        <f t="shared" si="22"/>
        <v>0</v>
      </c>
      <c r="L71" s="150">
        <f t="shared" si="22"/>
        <v>0</v>
      </c>
    </row>
    <row r="72" spans="1:12" ht="29.25" customHeight="1">
      <c r="A72" s="149" t="s">
        <v>263</v>
      </c>
      <c r="B72" s="148"/>
      <c r="C72" s="147">
        <f>C69</f>
        <v>-500000</v>
      </c>
      <c r="D72" s="147">
        <f>C72+D69</f>
        <v>-500000</v>
      </c>
      <c r="E72" s="147">
        <f t="shared" ref="E72:L72" si="23">D72+E69</f>
        <v>-500000</v>
      </c>
      <c r="F72" s="147">
        <f t="shared" si="23"/>
        <v>-500000</v>
      </c>
      <c r="G72" s="147">
        <f>F72+G69</f>
        <v>-500000</v>
      </c>
      <c r="H72" s="147">
        <f t="shared" si="23"/>
        <v>-500000</v>
      </c>
      <c r="I72" s="147">
        <f t="shared" si="23"/>
        <v>-500000</v>
      </c>
      <c r="J72" s="147">
        <f t="shared" si="23"/>
        <v>-500000</v>
      </c>
      <c r="K72" s="147">
        <f t="shared" si="23"/>
        <v>-500000</v>
      </c>
      <c r="L72" s="147">
        <f t="shared" si="23"/>
        <v>-500000</v>
      </c>
    </row>
    <row r="73" spans="1:12" ht="57" customHeight="1" thickBot="1">
      <c r="A73" s="146" t="s">
        <v>264</v>
      </c>
      <c r="B73" s="145"/>
      <c r="C73" s="144">
        <f>C71</f>
        <v>-500000</v>
      </c>
      <c r="D73" s="144">
        <f>C73+D71</f>
        <v>-500000</v>
      </c>
      <c r="E73" s="144">
        <f>D73+E71</f>
        <v>-500000</v>
      </c>
      <c r="F73" s="144">
        <f>E73+F71</f>
        <v>-500000</v>
      </c>
      <c r="G73" s="144">
        <f>F73+G71</f>
        <v>-500000</v>
      </c>
      <c r="H73" s="144">
        <f>G73+H71</f>
        <v>-500000</v>
      </c>
      <c r="I73" s="144">
        <f t="shared" ref="I73:L73" si="24">H73+I71</f>
        <v>-500000</v>
      </c>
      <c r="J73" s="144">
        <f t="shared" si="24"/>
        <v>-500000</v>
      </c>
      <c r="K73" s="144">
        <f t="shared" si="24"/>
        <v>-500000</v>
      </c>
      <c r="L73" s="144">
        <f t="shared" si="24"/>
        <v>-500000</v>
      </c>
    </row>
    <row r="74" spans="1:12" ht="15.6">
      <c r="A74" s="114"/>
      <c r="B74" s="115"/>
      <c r="C74" s="116"/>
      <c r="D74" s="116"/>
      <c r="E74" s="116"/>
      <c r="F74" s="116"/>
      <c r="G74" s="116"/>
    </row>
    <row r="75" spans="1:12" ht="15.6">
      <c r="A75" s="117"/>
    </row>
    <row r="76" spans="1:12" ht="15.6">
      <c r="A76" s="117"/>
    </row>
    <row r="77" spans="1:12" ht="15.6">
      <c r="A77" s="117"/>
    </row>
    <row r="78" spans="1:12" ht="15.6">
      <c r="A78" s="117"/>
    </row>
    <row r="79" spans="1:12" ht="15.6">
      <c r="A79" s="117"/>
    </row>
    <row r="80" spans="1:12" ht="15.6">
      <c r="A80" s="117"/>
    </row>
    <row r="81" spans="1:1" ht="15.6">
      <c r="A81" s="117"/>
    </row>
    <row r="82" spans="1:1" ht="15.6">
      <c r="A82" s="117"/>
    </row>
    <row r="83" spans="1:1" ht="15.6">
      <c r="A83" s="117"/>
    </row>
    <row r="84" spans="1:1" ht="15.6">
      <c r="A84" s="117"/>
    </row>
    <row r="85" spans="1:1" ht="15.6">
      <c r="A85" s="117"/>
    </row>
    <row r="86" spans="1:1" ht="15.6">
      <c r="A86" s="117"/>
    </row>
    <row r="87" spans="1:1" ht="15.6">
      <c r="A87" s="117"/>
    </row>
    <row r="88" spans="1:1" ht="15.6">
      <c r="A88" s="117"/>
    </row>
    <row r="89" spans="1:1" ht="15.6">
      <c r="A89" s="114"/>
    </row>
    <row r="90" spans="1:1" ht="15.6">
      <c r="A90" s="114"/>
    </row>
    <row r="91" spans="1:1" ht="15.6">
      <c r="A91" s="114"/>
    </row>
    <row r="92" spans="1:1" ht="15.6">
      <c r="A92" s="114"/>
    </row>
    <row r="93" spans="1:1" ht="15.6">
      <c r="A93" s="114"/>
    </row>
    <row r="94" spans="1:1" ht="15.6">
      <c r="A94" s="114"/>
    </row>
    <row r="95" spans="1:1" ht="15.6">
      <c r="A95" s="114"/>
    </row>
    <row r="96" spans="1:1" ht="15.6">
      <c r="A96" s="114"/>
    </row>
    <row r="97" spans="1:7" ht="15.6">
      <c r="A97" s="114"/>
    </row>
    <row r="98" spans="1:7" ht="15.6">
      <c r="A98" s="114"/>
    </row>
    <row r="99" spans="1:7" ht="15.6">
      <c r="A99" s="114"/>
    </row>
    <row r="100" spans="1:7" ht="17.45">
      <c r="A100" s="117"/>
      <c r="C100" s="119"/>
      <c r="D100" s="119"/>
      <c r="E100" s="119"/>
      <c r="F100" s="119"/>
      <c r="G100" s="119"/>
    </row>
    <row r="101" spans="1:7" ht="15.6">
      <c r="A101" s="114"/>
      <c r="C101" s="120"/>
      <c r="D101" s="121"/>
      <c r="E101" s="121"/>
      <c r="F101" s="121"/>
      <c r="G101" s="121"/>
    </row>
    <row r="102" spans="1:7" ht="15.6">
      <c r="A102" s="114"/>
      <c r="C102" s="122"/>
      <c r="D102" s="123"/>
      <c r="E102" s="123"/>
      <c r="F102" s="123"/>
      <c r="G102" s="123"/>
    </row>
    <row r="103" spans="1:7" ht="15.6">
      <c r="A103" s="114"/>
      <c r="C103" s="124"/>
      <c r="D103" s="123"/>
      <c r="E103" s="123"/>
      <c r="F103" s="123"/>
      <c r="G103" s="123"/>
    </row>
    <row r="104" spans="1:7" ht="15.6">
      <c r="A104" s="114"/>
      <c r="C104" s="124"/>
      <c r="D104" s="123"/>
      <c r="E104" s="123"/>
      <c r="F104" s="123"/>
      <c r="G104" s="123"/>
    </row>
    <row r="105" spans="1:7" ht="15">
      <c r="C105" s="124"/>
      <c r="D105" s="123"/>
      <c r="E105" s="123"/>
      <c r="F105" s="123"/>
      <c r="G105" s="123"/>
    </row>
    <row r="106" spans="1:7" ht="15">
      <c r="C106" s="124"/>
      <c r="D106" s="125"/>
      <c r="E106" s="125"/>
      <c r="F106" s="125"/>
      <c r="G106" s="125"/>
    </row>
    <row r="107" spans="1:7" ht="15">
      <c r="C107" s="120"/>
      <c r="D107" s="126"/>
      <c r="E107" s="126"/>
      <c r="F107" s="126"/>
      <c r="G107" s="126"/>
    </row>
    <row r="108" spans="1:7" ht="15">
      <c r="C108" s="124"/>
      <c r="D108" s="123"/>
      <c r="E108" s="123"/>
      <c r="F108" s="123"/>
      <c r="G108" s="123"/>
    </row>
    <row r="109" spans="1:7" ht="15">
      <c r="C109" s="124"/>
      <c r="D109" s="123"/>
      <c r="E109" s="123"/>
      <c r="F109" s="123"/>
      <c r="G109" s="123"/>
    </row>
    <row r="110" spans="1:7" ht="15">
      <c r="C110" s="124"/>
      <c r="D110" s="123"/>
      <c r="E110" s="123"/>
      <c r="F110" s="123"/>
      <c r="G110" s="123"/>
    </row>
    <row r="111" spans="1:7" ht="15">
      <c r="C111" s="124"/>
      <c r="D111" s="123"/>
      <c r="E111" s="123"/>
      <c r="F111" s="123"/>
      <c r="G111" s="123"/>
    </row>
    <row r="112" spans="1:7" ht="15">
      <c r="C112" s="124"/>
      <c r="D112" s="123"/>
      <c r="E112" s="123"/>
      <c r="F112" s="123"/>
      <c r="G112" s="123"/>
    </row>
    <row r="113" spans="3:7" ht="15">
      <c r="C113" s="124"/>
      <c r="D113" s="123"/>
      <c r="E113" s="123"/>
      <c r="F113" s="123"/>
      <c r="G113" s="123"/>
    </row>
    <row r="114" spans="3:7" ht="15">
      <c r="C114" s="124"/>
      <c r="D114" s="127"/>
      <c r="E114" s="126"/>
      <c r="F114" s="126"/>
      <c r="G114" s="126"/>
    </row>
    <row r="115" spans="3:7" ht="15">
      <c r="C115" s="120"/>
      <c r="D115" s="126"/>
      <c r="E115" s="126"/>
      <c r="F115" s="126"/>
      <c r="G115" s="126"/>
    </row>
    <row r="116" spans="3:7" ht="15">
      <c r="C116" s="124"/>
      <c r="D116" s="123"/>
      <c r="E116" s="123"/>
      <c r="F116" s="123"/>
      <c r="G116" s="123"/>
    </row>
    <row r="117" spans="3:7" ht="15">
      <c r="C117" s="124"/>
      <c r="D117" s="123"/>
      <c r="E117" s="123"/>
      <c r="F117" s="123"/>
      <c r="G117" s="123"/>
    </row>
    <row r="118" spans="3:7" ht="15">
      <c r="C118" s="124"/>
      <c r="D118" s="123"/>
      <c r="E118" s="123"/>
      <c r="F118" s="123"/>
      <c r="G118" s="123"/>
    </row>
    <row r="119" spans="3:7" ht="15">
      <c r="C119" s="124"/>
      <c r="D119" s="123"/>
      <c r="E119" s="123"/>
      <c r="F119" s="123"/>
      <c r="G119" s="123"/>
    </row>
    <row r="120" spans="3:7" ht="15">
      <c r="C120" s="124"/>
      <c r="D120" s="123"/>
      <c r="E120" s="123"/>
      <c r="F120" s="123"/>
      <c r="G120" s="123"/>
    </row>
    <row r="121" spans="3:7" ht="15">
      <c r="C121" s="124"/>
      <c r="D121" s="123"/>
      <c r="E121" s="123"/>
      <c r="F121" s="123"/>
      <c r="G121" s="123"/>
    </row>
    <row r="122" spans="3:7" ht="15">
      <c r="C122" s="124"/>
      <c r="D122" s="123"/>
      <c r="E122" s="123"/>
      <c r="F122" s="123"/>
      <c r="G122" s="123"/>
    </row>
    <row r="123" spans="3:7" ht="15">
      <c r="C123" s="124"/>
      <c r="D123" s="127"/>
      <c r="E123" s="126"/>
      <c r="F123" s="126"/>
      <c r="G123" s="126"/>
    </row>
  </sheetData>
  <mergeCells count="5">
    <mergeCell ref="A1:B1"/>
    <mergeCell ref="A2:B2"/>
    <mergeCell ref="A4:B4"/>
    <mergeCell ref="A5:A6"/>
    <mergeCell ref="B5:B6"/>
  </mergeCells>
  <pageMargins left="0.7" right="0.7" top="0.75" bottom="0.75" header="0.3" footer="0.3"/>
  <pageSetup paperSize="9" scale="33"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C803A4-C025-4950-984B-EB72ECC63E65}">
  <sheetPr>
    <tabColor rgb="FFFF0000"/>
  </sheetPr>
  <dimension ref="A1:L123"/>
  <sheetViews>
    <sheetView showGridLines="0" zoomScaleNormal="100" workbookViewId="0">
      <pane xSplit="2" ySplit="4" topLeftCell="C5" activePane="bottomRight" state="frozen"/>
      <selection pane="bottomRight" sqref="A1:B1"/>
      <selection pane="bottomLeft" activeCell="A7" sqref="A7"/>
      <selection pane="topRight" activeCell="C1" sqref="C1"/>
    </sheetView>
  </sheetViews>
  <sheetFormatPr defaultColWidth="9.140625" defaultRowHeight="13.9" outlineLevelRow="1"/>
  <cols>
    <col min="1" max="1" width="33.7109375" style="118" customWidth="1"/>
    <col min="2" max="2" width="52.42578125" style="118" customWidth="1"/>
    <col min="3" max="3" width="14.7109375" style="108" customWidth="1"/>
    <col min="4" max="12" width="15.140625" style="108" customWidth="1"/>
    <col min="13" max="16384" width="9.140625" style="108"/>
  </cols>
  <sheetData>
    <row r="1" spans="1:12" ht="22.5" customHeight="1">
      <c r="A1" s="326" t="s">
        <v>144</v>
      </c>
      <c r="B1" s="326"/>
      <c r="C1" s="134"/>
      <c r="D1" s="168"/>
      <c r="E1" s="168"/>
      <c r="F1" s="168"/>
      <c r="G1" s="168"/>
    </row>
    <row r="2" spans="1:12" ht="18.75" customHeight="1">
      <c r="A2" s="327" t="s">
        <v>145</v>
      </c>
      <c r="B2" s="327"/>
      <c r="C2" s="134"/>
      <c r="D2" s="167"/>
      <c r="E2" s="167"/>
      <c r="F2" s="167"/>
      <c r="G2" s="167"/>
    </row>
    <row r="3" spans="1:12" ht="27.75" customHeight="1" thickBot="1">
      <c r="A3" s="166" t="s">
        <v>146</v>
      </c>
      <c r="B3" s="165">
        <f>'Vorgehen quantitativ'!B15</f>
        <v>5.0000000000000001E-3</v>
      </c>
      <c r="C3" s="134"/>
      <c r="D3" s="164"/>
      <c r="E3" s="1"/>
      <c r="F3" s="134"/>
      <c r="G3" s="134"/>
    </row>
    <row r="4" spans="1:12" ht="19.5" customHeight="1" thickBot="1">
      <c r="A4" s="330" t="s">
        <v>147</v>
      </c>
      <c r="B4" s="331"/>
      <c r="C4" s="109">
        <f>'Vorgehen quantitativ'!B13</f>
        <v>2025</v>
      </c>
      <c r="D4" s="109">
        <f t="shared" ref="D4:L4" si="0">C4+1</f>
        <v>2026</v>
      </c>
      <c r="E4" s="109">
        <f t="shared" si="0"/>
        <v>2027</v>
      </c>
      <c r="F4" s="109">
        <f t="shared" si="0"/>
        <v>2028</v>
      </c>
      <c r="G4" s="109">
        <f t="shared" si="0"/>
        <v>2029</v>
      </c>
      <c r="H4" s="109">
        <f t="shared" si="0"/>
        <v>2030</v>
      </c>
      <c r="I4" s="109">
        <f t="shared" si="0"/>
        <v>2031</v>
      </c>
      <c r="J4" s="109">
        <f t="shared" si="0"/>
        <v>2032</v>
      </c>
      <c r="K4" s="109">
        <f t="shared" si="0"/>
        <v>2033</v>
      </c>
      <c r="L4" s="109">
        <f t="shared" si="0"/>
        <v>2034</v>
      </c>
    </row>
    <row r="5" spans="1:12" ht="18" customHeight="1">
      <c r="A5" s="328" t="s">
        <v>148</v>
      </c>
      <c r="B5" s="328" t="s">
        <v>149</v>
      </c>
      <c r="C5" s="110">
        <v>1</v>
      </c>
      <c r="D5" s="110">
        <v>2</v>
      </c>
      <c r="E5" s="110">
        <v>3</v>
      </c>
      <c r="F5" s="110">
        <v>4</v>
      </c>
      <c r="G5" s="110">
        <v>5</v>
      </c>
      <c r="H5" s="110">
        <v>6</v>
      </c>
      <c r="I5" s="110">
        <v>7</v>
      </c>
      <c r="J5" s="110">
        <v>8</v>
      </c>
      <c r="K5" s="110">
        <v>9</v>
      </c>
      <c r="L5" s="110">
        <v>10</v>
      </c>
    </row>
    <row r="6" spans="1:12" ht="18.75" customHeight="1" thickBot="1">
      <c r="A6" s="329"/>
      <c r="B6" s="329"/>
      <c r="C6" s="111"/>
      <c r="D6" s="111"/>
      <c r="E6" s="111"/>
      <c r="F6" s="111"/>
      <c r="G6" s="111"/>
      <c r="H6" s="111"/>
      <c r="I6" s="111"/>
      <c r="J6" s="111"/>
      <c r="K6" s="111"/>
      <c r="L6" s="111"/>
    </row>
    <row r="7" spans="1:12" ht="31.9" thickBot="1">
      <c r="A7" s="129" t="s">
        <v>150</v>
      </c>
      <c r="B7" s="130"/>
      <c r="C7" s="173">
        <f>C30-(C8+C14+C24)</f>
        <v>0</v>
      </c>
      <c r="D7" s="173">
        <f>D30-(D8+D14+D24)</f>
        <v>0</v>
      </c>
      <c r="E7" s="173">
        <f t="shared" ref="E7:L7" si="1">E30-(E8+E14+E24)</f>
        <v>0</v>
      </c>
      <c r="F7" s="173">
        <f t="shared" si="1"/>
        <v>0</v>
      </c>
      <c r="G7" s="173">
        <f t="shared" si="1"/>
        <v>0</v>
      </c>
      <c r="H7" s="173">
        <f t="shared" si="1"/>
        <v>0</v>
      </c>
      <c r="I7" s="173">
        <f t="shared" si="1"/>
        <v>0</v>
      </c>
      <c r="J7" s="173">
        <f t="shared" si="1"/>
        <v>0</v>
      </c>
      <c r="K7" s="173">
        <f t="shared" si="1"/>
        <v>0</v>
      </c>
      <c r="L7" s="173">
        <f t="shared" si="1"/>
        <v>0</v>
      </c>
    </row>
    <row r="8" spans="1:12" ht="19.7" customHeight="1" thickBot="1">
      <c r="A8" s="222" t="s">
        <v>151</v>
      </c>
      <c r="B8" s="179" t="s">
        <v>152</v>
      </c>
      <c r="C8" s="223">
        <f>SUM(C9:C13)</f>
        <v>0</v>
      </c>
      <c r="D8" s="223">
        <f>SUMPRODUCT(D9:D13)</f>
        <v>0</v>
      </c>
      <c r="E8" s="223">
        <f t="shared" ref="E8:L8" si="2">SUMPRODUCT(E9:E13)</f>
        <v>0</v>
      </c>
      <c r="F8" s="223">
        <f t="shared" si="2"/>
        <v>0</v>
      </c>
      <c r="G8" s="223">
        <f t="shared" si="2"/>
        <v>0</v>
      </c>
      <c r="H8" s="223">
        <f t="shared" si="2"/>
        <v>0</v>
      </c>
      <c r="I8" s="223">
        <f t="shared" si="2"/>
        <v>0</v>
      </c>
      <c r="J8" s="223">
        <f t="shared" si="2"/>
        <v>0</v>
      </c>
      <c r="K8" s="223">
        <f t="shared" si="2"/>
        <v>0</v>
      </c>
      <c r="L8" s="223">
        <f t="shared" si="2"/>
        <v>0</v>
      </c>
    </row>
    <row r="9" spans="1:12" ht="15" outlineLevel="1">
      <c r="A9" s="246" t="s">
        <v>153</v>
      </c>
      <c r="B9" s="112" t="s">
        <v>154</v>
      </c>
      <c r="C9" s="159"/>
      <c r="D9" s="159"/>
      <c r="E9" s="159"/>
      <c r="F9" s="159"/>
      <c r="G9" s="159"/>
      <c r="H9" s="159"/>
      <c r="I9" s="159"/>
      <c r="J9" s="159"/>
      <c r="K9" s="159"/>
      <c r="L9" s="159"/>
    </row>
    <row r="10" spans="1:12" ht="15" outlineLevel="1">
      <c r="A10" s="246" t="s">
        <v>155</v>
      </c>
      <c r="B10" s="112" t="s">
        <v>156</v>
      </c>
      <c r="C10" s="159"/>
      <c r="D10" s="159"/>
      <c r="E10" s="159"/>
      <c r="F10" s="159"/>
      <c r="G10" s="159"/>
      <c r="H10" s="159"/>
      <c r="I10" s="159"/>
      <c r="J10" s="159"/>
      <c r="K10" s="159"/>
      <c r="L10" s="159"/>
    </row>
    <row r="11" spans="1:12" ht="15" outlineLevel="1">
      <c r="A11" s="246" t="s">
        <v>157</v>
      </c>
      <c r="B11" s="112" t="s">
        <v>158</v>
      </c>
      <c r="C11" s="159"/>
      <c r="D11" s="159"/>
      <c r="E11" s="159"/>
      <c r="F11" s="159"/>
      <c r="G11" s="159"/>
      <c r="H11" s="159"/>
      <c r="I11" s="159"/>
      <c r="J11" s="159"/>
      <c r="K11" s="159"/>
      <c r="L11" s="159"/>
    </row>
    <row r="12" spans="1:12" ht="15" outlineLevel="1">
      <c r="A12" s="246" t="s">
        <v>159</v>
      </c>
      <c r="B12" s="112" t="s">
        <v>160</v>
      </c>
      <c r="C12" s="159"/>
      <c r="D12" s="159"/>
      <c r="E12" s="159"/>
      <c r="F12" s="159"/>
      <c r="G12" s="159"/>
      <c r="H12" s="159"/>
      <c r="I12" s="159"/>
      <c r="J12" s="159"/>
      <c r="K12" s="159"/>
      <c r="L12" s="159"/>
    </row>
    <row r="13" spans="1:12" ht="15.6" outlineLevel="1" thickBot="1">
      <c r="A13" s="246" t="s">
        <v>161</v>
      </c>
      <c r="B13" s="112" t="s">
        <v>162</v>
      </c>
      <c r="C13" s="170"/>
      <c r="D13" s="170"/>
      <c r="E13" s="170"/>
      <c r="F13" s="170"/>
      <c r="G13" s="170"/>
      <c r="H13" s="170"/>
      <c r="I13" s="170"/>
      <c r="J13" s="170"/>
      <c r="K13" s="170"/>
      <c r="L13" s="170"/>
    </row>
    <row r="14" spans="1:12" ht="16.149999999999999" outlineLevel="1" thickBot="1">
      <c r="A14" s="247">
        <v>2</v>
      </c>
      <c r="B14" s="179" t="s">
        <v>163</v>
      </c>
      <c r="C14" s="178">
        <f>SUMPRODUCT(C15:C23)</f>
        <v>0</v>
      </c>
      <c r="D14" s="178">
        <f t="shared" ref="D14:L14" si="3">SUMPRODUCT(D15:D23)</f>
        <v>0</v>
      </c>
      <c r="E14" s="178">
        <f t="shared" si="3"/>
        <v>0</v>
      </c>
      <c r="F14" s="178">
        <f t="shared" si="3"/>
        <v>0</v>
      </c>
      <c r="G14" s="178">
        <f t="shared" si="3"/>
        <v>0</v>
      </c>
      <c r="H14" s="178">
        <f t="shared" si="3"/>
        <v>0</v>
      </c>
      <c r="I14" s="178">
        <f t="shared" si="3"/>
        <v>0</v>
      </c>
      <c r="J14" s="178">
        <f t="shared" si="3"/>
        <v>0</v>
      </c>
      <c r="K14" s="178">
        <f t="shared" si="3"/>
        <v>0</v>
      </c>
      <c r="L14" s="224">
        <f t="shared" si="3"/>
        <v>0</v>
      </c>
    </row>
    <row r="15" spans="1:12" ht="15" outlineLevel="1">
      <c r="A15" s="246" t="s">
        <v>164</v>
      </c>
      <c r="B15" s="112" t="s">
        <v>165</v>
      </c>
      <c r="C15" s="159"/>
      <c r="D15" s="159"/>
      <c r="E15" s="159"/>
      <c r="F15" s="159"/>
      <c r="G15" s="159"/>
      <c r="H15" s="159"/>
      <c r="I15" s="159"/>
      <c r="J15" s="159"/>
      <c r="K15" s="159"/>
      <c r="L15" s="159"/>
    </row>
    <row r="16" spans="1:12" ht="15" outlineLevel="1">
      <c r="A16" s="246" t="s">
        <v>166</v>
      </c>
      <c r="B16" s="112" t="s">
        <v>167</v>
      </c>
      <c r="C16" s="159"/>
      <c r="D16" s="159"/>
      <c r="E16" s="159"/>
      <c r="F16" s="159"/>
      <c r="G16" s="159"/>
      <c r="H16" s="159"/>
      <c r="I16" s="159"/>
      <c r="J16" s="159"/>
      <c r="K16" s="159"/>
      <c r="L16" s="159"/>
    </row>
    <row r="17" spans="1:12" ht="30" outlineLevel="1">
      <c r="A17" s="246" t="s">
        <v>168</v>
      </c>
      <c r="B17" s="112" t="s">
        <v>169</v>
      </c>
      <c r="C17" s="159"/>
      <c r="D17" s="159"/>
      <c r="E17" s="159"/>
      <c r="F17" s="159"/>
      <c r="G17" s="159"/>
      <c r="H17" s="159"/>
      <c r="I17" s="159"/>
      <c r="J17" s="159"/>
      <c r="K17" s="159"/>
      <c r="L17" s="159"/>
    </row>
    <row r="18" spans="1:12" ht="30" outlineLevel="1">
      <c r="A18" s="246" t="s">
        <v>170</v>
      </c>
      <c r="B18" s="112" t="s">
        <v>171</v>
      </c>
      <c r="C18" s="159"/>
      <c r="D18" s="159"/>
      <c r="E18" s="159"/>
      <c r="F18" s="159"/>
      <c r="G18" s="159"/>
      <c r="H18" s="159"/>
      <c r="I18" s="159"/>
      <c r="J18" s="159"/>
      <c r="K18" s="159"/>
      <c r="L18" s="159"/>
    </row>
    <row r="19" spans="1:12" ht="30" outlineLevel="1">
      <c r="A19" s="246" t="s">
        <v>172</v>
      </c>
      <c r="B19" s="112" t="s">
        <v>173</v>
      </c>
      <c r="C19" s="159"/>
      <c r="D19" s="159"/>
      <c r="E19" s="159"/>
      <c r="F19" s="159"/>
      <c r="G19" s="159"/>
      <c r="H19" s="159"/>
      <c r="I19" s="159"/>
      <c r="J19" s="159"/>
      <c r="K19" s="159"/>
      <c r="L19" s="159"/>
    </row>
    <row r="20" spans="1:12" ht="15" outlineLevel="1">
      <c r="A20" s="246" t="s">
        <v>174</v>
      </c>
      <c r="B20" s="112" t="s">
        <v>175</v>
      </c>
      <c r="C20" s="159"/>
      <c r="D20" s="159"/>
      <c r="E20" s="159"/>
      <c r="F20" s="159"/>
      <c r="G20" s="159"/>
      <c r="H20" s="159"/>
      <c r="I20" s="159"/>
      <c r="J20" s="159"/>
      <c r="K20" s="159"/>
      <c r="L20" s="159"/>
    </row>
    <row r="21" spans="1:12" ht="30" outlineLevel="1">
      <c r="A21" s="246" t="s">
        <v>176</v>
      </c>
      <c r="B21" s="112" t="s">
        <v>177</v>
      </c>
      <c r="C21" s="159"/>
      <c r="D21" s="159"/>
      <c r="E21" s="159"/>
      <c r="F21" s="159"/>
      <c r="G21" s="159"/>
      <c r="H21" s="159"/>
      <c r="I21" s="159"/>
      <c r="J21" s="159"/>
      <c r="K21" s="159"/>
      <c r="L21" s="159"/>
    </row>
    <row r="22" spans="1:12" ht="30" outlineLevel="1">
      <c r="A22" s="246" t="s">
        <v>178</v>
      </c>
      <c r="B22" s="112" t="s">
        <v>179</v>
      </c>
      <c r="C22" s="159"/>
      <c r="D22" s="159"/>
      <c r="E22" s="159"/>
      <c r="F22" s="159"/>
      <c r="G22" s="159"/>
      <c r="H22" s="159"/>
      <c r="I22" s="159"/>
      <c r="J22" s="159"/>
      <c r="K22" s="159"/>
      <c r="L22" s="159"/>
    </row>
    <row r="23" spans="1:12" ht="30.6" outlineLevel="1" thickBot="1">
      <c r="A23" s="246" t="s">
        <v>180</v>
      </c>
      <c r="B23" s="112" t="s">
        <v>181</v>
      </c>
      <c r="C23" s="170"/>
      <c r="D23" s="170"/>
      <c r="E23" s="170"/>
      <c r="F23" s="170"/>
      <c r="G23" s="170"/>
      <c r="H23" s="170"/>
      <c r="I23" s="170"/>
      <c r="J23" s="170"/>
      <c r="K23" s="170"/>
      <c r="L23" s="170"/>
    </row>
    <row r="24" spans="1:12" ht="16.149999999999999" outlineLevel="1" thickBot="1">
      <c r="A24" s="247" t="s">
        <v>182</v>
      </c>
      <c r="B24" s="177" t="s">
        <v>183</v>
      </c>
      <c r="C24" s="178">
        <f>SUMPRODUCT(C25:C29)</f>
        <v>0</v>
      </c>
      <c r="D24" s="178">
        <f t="shared" ref="D24:L24" si="4">SUMPRODUCT(D25:D29)</f>
        <v>0</v>
      </c>
      <c r="E24" s="178">
        <f t="shared" si="4"/>
        <v>0</v>
      </c>
      <c r="F24" s="178">
        <f t="shared" si="4"/>
        <v>0</v>
      </c>
      <c r="G24" s="178">
        <f t="shared" si="4"/>
        <v>0</v>
      </c>
      <c r="H24" s="178">
        <f t="shared" si="4"/>
        <v>0</v>
      </c>
      <c r="I24" s="178">
        <f t="shared" si="4"/>
        <v>0</v>
      </c>
      <c r="J24" s="178">
        <f t="shared" si="4"/>
        <v>0</v>
      </c>
      <c r="K24" s="178">
        <f t="shared" si="4"/>
        <v>0</v>
      </c>
      <c r="L24" s="178">
        <f t="shared" si="4"/>
        <v>0</v>
      </c>
    </row>
    <row r="25" spans="1:12" ht="15" outlineLevel="1">
      <c r="A25" s="246" t="s">
        <v>184</v>
      </c>
      <c r="B25" s="112" t="s">
        <v>185</v>
      </c>
      <c r="C25" s="159"/>
      <c r="D25" s="159"/>
      <c r="E25" s="159"/>
      <c r="F25" s="159"/>
      <c r="G25" s="159"/>
      <c r="H25" s="159"/>
      <c r="I25" s="159"/>
      <c r="J25" s="159"/>
      <c r="K25" s="159"/>
      <c r="L25" s="159"/>
    </row>
    <row r="26" spans="1:12" ht="15" outlineLevel="1">
      <c r="A26" s="246" t="s">
        <v>186</v>
      </c>
      <c r="B26" s="112" t="s">
        <v>187</v>
      </c>
      <c r="C26" s="159"/>
      <c r="D26" s="159"/>
      <c r="E26" s="159"/>
      <c r="F26" s="159"/>
      <c r="G26" s="159"/>
      <c r="H26" s="159"/>
      <c r="I26" s="159"/>
      <c r="J26" s="159"/>
      <c r="K26" s="159"/>
      <c r="L26" s="159"/>
    </row>
    <row r="27" spans="1:12" ht="15" outlineLevel="1">
      <c r="A27" s="246" t="s">
        <v>188</v>
      </c>
      <c r="B27" s="112" t="s">
        <v>189</v>
      </c>
      <c r="C27" s="159"/>
      <c r="D27" s="159"/>
      <c r="E27" s="159"/>
      <c r="F27" s="159"/>
      <c r="G27" s="159"/>
      <c r="H27" s="159"/>
      <c r="I27" s="159"/>
      <c r="J27" s="159"/>
      <c r="K27" s="159"/>
      <c r="L27" s="159"/>
    </row>
    <row r="28" spans="1:12" ht="30" outlineLevel="1">
      <c r="A28" s="246" t="s">
        <v>190</v>
      </c>
      <c r="B28" s="112" t="s">
        <v>191</v>
      </c>
      <c r="C28" s="159"/>
      <c r="D28" s="159"/>
      <c r="E28" s="159"/>
      <c r="F28" s="159"/>
      <c r="G28" s="159"/>
      <c r="H28" s="159"/>
      <c r="I28" s="159"/>
      <c r="J28" s="159"/>
      <c r="K28" s="159"/>
      <c r="L28" s="159"/>
    </row>
    <row r="29" spans="1:12" ht="15.6" outlineLevel="1" thickBot="1">
      <c r="A29" s="246" t="s">
        <v>192</v>
      </c>
      <c r="B29" s="112" t="s">
        <v>193</v>
      </c>
      <c r="C29" s="170"/>
      <c r="D29" s="170"/>
      <c r="E29" s="170"/>
      <c r="F29" s="170"/>
      <c r="G29" s="170"/>
      <c r="H29" s="170"/>
      <c r="I29" s="170"/>
      <c r="J29" s="170"/>
      <c r="K29" s="170"/>
      <c r="L29" s="170"/>
    </row>
    <row r="30" spans="1:12" ht="31.9" thickBot="1">
      <c r="A30" s="181" t="s">
        <v>194</v>
      </c>
      <c r="B30" s="175" t="s">
        <v>195</v>
      </c>
      <c r="C30" s="176">
        <f>SUMPRODUCT(C31:C32)</f>
        <v>0</v>
      </c>
      <c r="D30" s="176">
        <f t="shared" ref="D30:L30" si="5">SUMPRODUCT(D31:D32)</f>
        <v>0</v>
      </c>
      <c r="E30" s="176">
        <f t="shared" si="5"/>
        <v>0</v>
      </c>
      <c r="F30" s="176">
        <f t="shared" si="5"/>
        <v>0</v>
      </c>
      <c r="G30" s="176">
        <f t="shared" si="5"/>
        <v>0</v>
      </c>
      <c r="H30" s="176">
        <f t="shared" si="5"/>
        <v>0</v>
      </c>
      <c r="I30" s="176">
        <f t="shared" si="5"/>
        <v>0</v>
      </c>
      <c r="J30" s="176">
        <f t="shared" si="5"/>
        <v>0</v>
      </c>
      <c r="K30" s="176">
        <f t="shared" si="5"/>
        <v>0</v>
      </c>
      <c r="L30" s="176">
        <f t="shared" si="5"/>
        <v>0</v>
      </c>
    </row>
    <row r="31" spans="1:12" ht="15" outlineLevel="1">
      <c r="A31" s="246" t="s">
        <v>196</v>
      </c>
      <c r="B31" s="112" t="s">
        <v>197</v>
      </c>
      <c r="C31" s="159"/>
      <c r="D31" s="159"/>
      <c r="E31" s="159"/>
      <c r="F31" s="159"/>
      <c r="G31" s="159"/>
      <c r="H31" s="159"/>
      <c r="I31" s="159"/>
      <c r="J31" s="159"/>
      <c r="K31" s="159"/>
      <c r="L31" s="159"/>
    </row>
    <row r="32" spans="1:12" ht="15.6" outlineLevel="1" thickBot="1">
      <c r="A32" s="248" t="s">
        <v>198</v>
      </c>
      <c r="B32" s="113" t="s">
        <v>199</v>
      </c>
      <c r="C32" s="163"/>
      <c r="D32" s="163"/>
      <c r="E32" s="163"/>
      <c r="F32" s="163"/>
      <c r="G32" s="163"/>
      <c r="H32" s="163"/>
      <c r="I32" s="159"/>
      <c r="J32" s="159"/>
      <c r="K32" s="159"/>
      <c r="L32" s="159"/>
    </row>
    <row r="33" spans="1:12" ht="31.9" thickBot="1">
      <c r="A33" s="249" t="s">
        <v>200</v>
      </c>
      <c r="B33" s="172"/>
      <c r="C33" s="173">
        <f>C34+C59</f>
        <v>-500000</v>
      </c>
      <c r="D33" s="173">
        <f t="shared" ref="D33:L33" si="6">D34+D59</f>
        <v>0</v>
      </c>
      <c r="E33" s="173">
        <f t="shared" si="6"/>
        <v>0</v>
      </c>
      <c r="F33" s="173">
        <f t="shared" si="6"/>
        <v>0</v>
      </c>
      <c r="G33" s="173">
        <f t="shared" si="6"/>
        <v>0</v>
      </c>
      <c r="H33" s="173">
        <f t="shared" si="6"/>
        <v>0</v>
      </c>
      <c r="I33" s="173">
        <f t="shared" si="6"/>
        <v>0</v>
      </c>
      <c r="J33" s="173">
        <f t="shared" si="6"/>
        <v>0</v>
      </c>
      <c r="K33" s="173">
        <f t="shared" si="6"/>
        <v>0</v>
      </c>
      <c r="L33" s="173">
        <f t="shared" si="6"/>
        <v>0</v>
      </c>
    </row>
    <row r="34" spans="1:12" ht="30.4" customHeight="1" thickTop="1" thickBot="1">
      <c r="A34" s="180" t="s">
        <v>201</v>
      </c>
      <c r="B34" s="175" t="s">
        <v>202</v>
      </c>
      <c r="C34" s="174">
        <f>C35+C38+C41+C44+C47+C50+C53+C56</f>
        <v>0</v>
      </c>
      <c r="D34" s="174">
        <f t="shared" ref="D34:L34" si="7">D35+D38+D41+D44+D47+D50+D53+D56</f>
        <v>0</v>
      </c>
      <c r="E34" s="174">
        <f t="shared" si="7"/>
        <v>0</v>
      </c>
      <c r="F34" s="174">
        <f t="shared" si="7"/>
        <v>0</v>
      </c>
      <c r="G34" s="174">
        <f t="shared" si="7"/>
        <v>0</v>
      </c>
      <c r="H34" s="174">
        <f t="shared" si="7"/>
        <v>0</v>
      </c>
      <c r="I34" s="174">
        <f t="shared" si="7"/>
        <v>0</v>
      </c>
      <c r="J34" s="174">
        <f t="shared" si="7"/>
        <v>0</v>
      </c>
      <c r="K34" s="174">
        <f t="shared" si="7"/>
        <v>0</v>
      </c>
      <c r="L34" s="174">
        <f t="shared" si="7"/>
        <v>0</v>
      </c>
    </row>
    <row r="35" spans="1:12" ht="16.149999999999999" outlineLevel="1" thickBot="1">
      <c r="A35" s="250"/>
      <c r="B35" s="128" t="s">
        <v>203</v>
      </c>
      <c r="C35" s="169">
        <f>C37-C36</f>
        <v>0</v>
      </c>
      <c r="D35" s="169">
        <f t="shared" ref="D35:L35" si="8">D37-D36</f>
        <v>0</v>
      </c>
      <c r="E35" s="169">
        <f t="shared" si="8"/>
        <v>0</v>
      </c>
      <c r="F35" s="169">
        <f t="shared" si="8"/>
        <v>0</v>
      </c>
      <c r="G35" s="169">
        <f t="shared" si="8"/>
        <v>0</v>
      </c>
      <c r="H35" s="169">
        <f t="shared" si="8"/>
        <v>0</v>
      </c>
      <c r="I35" s="169">
        <f t="shared" si="8"/>
        <v>0</v>
      </c>
      <c r="J35" s="169">
        <f t="shared" si="8"/>
        <v>0</v>
      </c>
      <c r="K35" s="169">
        <f t="shared" si="8"/>
        <v>0</v>
      </c>
      <c r="L35" s="169">
        <f t="shared" si="8"/>
        <v>0</v>
      </c>
    </row>
    <row r="36" spans="1:12" ht="31.15" outlineLevel="1">
      <c r="A36" s="246" t="s">
        <v>204</v>
      </c>
      <c r="B36" s="162" t="s">
        <v>205</v>
      </c>
      <c r="C36" s="159"/>
      <c r="D36" s="159"/>
      <c r="E36" s="159"/>
      <c r="F36" s="159"/>
      <c r="G36" s="159"/>
      <c r="H36" s="159"/>
      <c r="I36" s="159"/>
      <c r="J36" s="159"/>
      <c r="K36" s="159"/>
      <c r="L36" s="159"/>
    </row>
    <row r="37" spans="1:12" ht="31.9" outlineLevel="1" thickBot="1">
      <c r="A37" s="246" t="s">
        <v>206</v>
      </c>
      <c r="B37" s="162" t="s">
        <v>207</v>
      </c>
      <c r="C37" s="170"/>
      <c r="D37" s="170"/>
      <c r="E37" s="170"/>
      <c r="F37" s="170"/>
      <c r="G37" s="170"/>
      <c r="H37" s="170"/>
      <c r="I37" s="170"/>
      <c r="J37" s="170"/>
      <c r="K37" s="170"/>
      <c r="L37" s="170"/>
    </row>
    <row r="38" spans="1:12" ht="16.149999999999999" outlineLevel="1" thickBot="1">
      <c r="A38" s="246"/>
      <c r="B38" s="128" t="s">
        <v>208</v>
      </c>
      <c r="C38" s="171">
        <f>C40-C39</f>
        <v>0</v>
      </c>
      <c r="D38" s="171">
        <f t="shared" ref="D38:L38" si="9">D40-D39</f>
        <v>0</v>
      </c>
      <c r="E38" s="171">
        <f t="shared" si="9"/>
        <v>0</v>
      </c>
      <c r="F38" s="171">
        <f t="shared" si="9"/>
        <v>0</v>
      </c>
      <c r="G38" s="171">
        <f t="shared" si="9"/>
        <v>0</v>
      </c>
      <c r="H38" s="171">
        <f t="shared" si="9"/>
        <v>0</v>
      </c>
      <c r="I38" s="171">
        <f t="shared" si="9"/>
        <v>0</v>
      </c>
      <c r="J38" s="171">
        <f t="shared" si="9"/>
        <v>0</v>
      </c>
      <c r="K38" s="171">
        <f t="shared" si="9"/>
        <v>0</v>
      </c>
      <c r="L38" s="171">
        <f t="shared" si="9"/>
        <v>0</v>
      </c>
    </row>
    <row r="39" spans="1:12" ht="31.15" outlineLevel="1">
      <c r="A39" s="246" t="s">
        <v>209</v>
      </c>
      <c r="B39" s="162" t="s">
        <v>210</v>
      </c>
      <c r="C39" s="159"/>
      <c r="D39" s="159"/>
      <c r="E39" s="159"/>
      <c r="F39" s="159"/>
      <c r="G39" s="159"/>
      <c r="H39" s="159"/>
      <c r="I39" s="159"/>
      <c r="J39" s="159"/>
      <c r="K39" s="159"/>
      <c r="L39" s="159"/>
    </row>
    <row r="40" spans="1:12" ht="31.9" outlineLevel="1" thickBot="1">
      <c r="A40" s="246" t="s">
        <v>211</v>
      </c>
      <c r="B40" s="162" t="s">
        <v>212</v>
      </c>
      <c r="C40" s="170"/>
      <c r="D40" s="170"/>
      <c r="E40" s="170"/>
      <c r="F40" s="170"/>
      <c r="G40" s="170"/>
      <c r="H40" s="170"/>
      <c r="I40" s="170"/>
      <c r="J40" s="170"/>
      <c r="K40" s="170"/>
      <c r="L40" s="170"/>
    </row>
    <row r="41" spans="1:12" ht="16.149999999999999" outlineLevel="1" thickBot="1">
      <c r="A41" s="246"/>
      <c r="B41" s="128" t="s">
        <v>213</v>
      </c>
      <c r="C41" s="171">
        <f>C43-C42</f>
        <v>0</v>
      </c>
      <c r="D41" s="171">
        <f t="shared" ref="D41:L41" si="10">D43-D42</f>
        <v>0</v>
      </c>
      <c r="E41" s="171">
        <f t="shared" si="10"/>
        <v>0</v>
      </c>
      <c r="F41" s="171">
        <f t="shared" si="10"/>
        <v>0</v>
      </c>
      <c r="G41" s="171">
        <f t="shared" si="10"/>
        <v>0</v>
      </c>
      <c r="H41" s="171">
        <f t="shared" si="10"/>
        <v>0</v>
      </c>
      <c r="I41" s="171">
        <f t="shared" si="10"/>
        <v>0</v>
      </c>
      <c r="J41" s="171">
        <f t="shared" si="10"/>
        <v>0</v>
      </c>
      <c r="K41" s="171">
        <f t="shared" si="10"/>
        <v>0</v>
      </c>
      <c r="L41" s="171">
        <f t="shared" si="10"/>
        <v>0</v>
      </c>
    </row>
    <row r="42" spans="1:12" ht="31.15" outlineLevel="1">
      <c r="A42" s="246" t="s">
        <v>214</v>
      </c>
      <c r="B42" s="162" t="s">
        <v>215</v>
      </c>
      <c r="C42" s="159"/>
      <c r="D42" s="159"/>
      <c r="E42" s="159"/>
      <c r="F42" s="159"/>
      <c r="G42" s="159"/>
      <c r="H42" s="159"/>
      <c r="I42" s="159"/>
      <c r="J42" s="159"/>
      <c r="K42" s="159"/>
      <c r="L42" s="159"/>
    </row>
    <row r="43" spans="1:12" ht="31.9" outlineLevel="1" thickBot="1">
      <c r="A43" s="246" t="s">
        <v>216</v>
      </c>
      <c r="B43" s="162" t="s">
        <v>217</v>
      </c>
      <c r="C43" s="170"/>
      <c r="D43" s="170"/>
      <c r="E43" s="170"/>
      <c r="F43" s="170"/>
      <c r="G43" s="170"/>
      <c r="H43" s="170"/>
      <c r="I43" s="170"/>
      <c r="J43" s="170"/>
      <c r="K43" s="170"/>
      <c r="L43" s="170"/>
    </row>
    <row r="44" spans="1:12" ht="16.149999999999999" outlineLevel="1" thickBot="1">
      <c r="A44" s="246"/>
      <c r="B44" s="128" t="s">
        <v>218</v>
      </c>
      <c r="C44" s="171">
        <f>C46-C45</f>
        <v>0</v>
      </c>
      <c r="D44" s="171">
        <f t="shared" ref="D44:L44" si="11">D46-D45</f>
        <v>0</v>
      </c>
      <c r="E44" s="171">
        <f t="shared" si="11"/>
        <v>0</v>
      </c>
      <c r="F44" s="171">
        <f t="shared" si="11"/>
        <v>0</v>
      </c>
      <c r="G44" s="171">
        <f t="shared" si="11"/>
        <v>0</v>
      </c>
      <c r="H44" s="171">
        <f t="shared" si="11"/>
        <v>0</v>
      </c>
      <c r="I44" s="171">
        <f t="shared" si="11"/>
        <v>0</v>
      </c>
      <c r="J44" s="171">
        <f t="shared" si="11"/>
        <v>0</v>
      </c>
      <c r="K44" s="171">
        <f t="shared" si="11"/>
        <v>0</v>
      </c>
      <c r="L44" s="171">
        <f t="shared" si="11"/>
        <v>0</v>
      </c>
    </row>
    <row r="45" spans="1:12" ht="15.6" outlineLevel="1">
      <c r="A45" s="246" t="s">
        <v>219</v>
      </c>
      <c r="B45" s="162" t="s">
        <v>220</v>
      </c>
      <c r="C45" s="159"/>
      <c r="D45" s="159"/>
      <c r="E45" s="159"/>
      <c r="F45" s="159"/>
      <c r="G45" s="159"/>
      <c r="H45" s="159"/>
      <c r="I45" s="159"/>
      <c r="J45" s="159"/>
      <c r="K45" s="159"/>
      <c r="L45" s="159"/>
    </row>
    <row r="46" spans="1:12" ht="31.9" outlineLevel="1" thickBot="1">
      <c r="A46" s="246" t="s">
        <v>221</v>
      </c>
      <c r="B46" s="162" t="s">
        <v>222</v>
      </c>
      <c r="C46" s="170"/>
      <c r="D46" s="170"/>
      <c r="E46" s="170"/>
      <c r="F46" s="170"/>
      <c r="G46" s="170"/>
      <c r="H46" s="170"/>
      <c r="I46" s="170"/>
      <c r="J46" s="170"/>
      <c r="K46" s="170"/>
      <c r="L46" s="170"/>
    </row>
    <row r="47" spans="1:12" ht="16.149999999999999" outlineLevel="1" thickBot="1">
      <c r="A47" s="246"/>
      <c r="B47" s="128" t="s">
        <v>223</v>
      </c>
      <c r="C47" s="171">
        <f>C49-C48</f>
        <v>0</v>
      </c>
      <c r="D47" s="171">
        <f t="shared" ref="D47:L47" si="12">D49-D48</f>
        <v>0</v>
      </c>
      <c r="E47" s="171">
        <f t="shared" si="12"/>
        <v>0</v>
      </c>
      <c r="F47" s="171">
        <f t="shared" si="12"/>
        <v>0</v>
      </c>
      <c r="G47" s="171">
        <f t="shared" si="12"/>
        <v>0</v>
      </c>
      <c r="H47" s="171">
        <f t="shared" si="12"/>
        <v>0</v>
      </c>
      <c r="I47" s="171">
        <f t="shared" si="12"/>
        <v>0</v>
      </c>
      <c r="J47" s="171">
        <f t="shared" si="12"/>
        <v>0</v>
      </c>
      <c r="K47" s="171">
        <f t="shared" si="12"/>
        <v>0</v>
      </c>
      <c r="L47" s="171">
        <f t="shared" si="12"/>
        <v>0</v>
      </c>
    </row>
    <row r="48" spans="1:12" ht="31.15" outlineLevel="1">
      <c r="A48" s="246" t="s">
        <v>224</v>
      </c>
      <c r="B48" s="162" t="s">
        <v>225</v>
      </c>
      <c r="C48" s="159"/>
      <c r="D48" s="159"/>
      <c r="E48" s="159"/>
      <c r="F48" s="159"/>
      <c r="G48" s="159"/>
      <c r="H48" s="159"/>
      <c r="I48" s="159"/>
      <c r="J48" s="159"/>
      <c r="K48" s="159"/>
      <c r="L48" s="159"/>
    </row>
    <row r="49" spans="1:12" ht="31.9" outlineLevel="1" thickBot="1">
      <c r="A49" s="246" t="s">
        <v>226</v>
      </c>
      <c r="B49" s="162" t="s">
        <v>227</v>
      </c>
      <c r="C49" s="170"/>
      <c r="D49" s="170"/>
      <c r="E49" s="170"/>
      <c r="F49" s="170"/>
      <c r="G49" s="170"/>
      <c r="H49" s="170"/>
      <c r="I49" s="170"/>
      <c r="J49" s="170"/>
      <c r="K49" s="170"/>
      <c r="L49" s="170"/>
    </row>
    <row r="50" spans="1:12" ht="16.149999999999999" outlineLevel="1" thickBot="1">
      <c r="A50" s="246"/>
      <c r="B50" s="128" t="s">
        <v>228</v>
      </c>
      <c r="C50" s="171">
        <f>C52-C51</f>
        <v>0</v>
      </c>
      <c r="D50" s="171">
        <f t="shared" ref="D50:L50" si="13">D52-D51</f>
        <v>0</v>
      </c>
      <c r="E50" s="171">
        <f t="shared" si="13"/>
        <v>0</v>
      </c>
      <c r="F50" s="171">
        <f t="shared" si="13"/>
        <v>0</v>
      </c>
      <c r="G50" s="171">
        <f t="shared" si="13"/>
        <v>0</v>
      </c>
      <c r="H50" s="171">
        <f t="shared" si="13"/>
        <v>0</v>
      </c>
      <c r="I50" s="171">
        <f t="shared" si="13"/>
        <v>0</v>
      </c>
      <c r="J50" s="171">
        <f t="shared" si="13"/>
        <v>0</v>
      </c>
      <c r="K50" s="171">
        <f t="shared" si="13"/>
        <v>0</v>
      </c>
      <c r="L50" s="171">
        <f t="shared" si="13"/>
        <v>0</v>
      </c>
    </row>
    <row r="51" spans="1:12" ht="31.15" outlineLevel="1">
      <c r="A51" s="246" t="s">
        <v>229</v>
      </c>
      <c r="B51" s="162" t="s">
        <v>230</v>
      </c>
      <c r="C51" s="159"/>
      <c r="D51" s="159"/>
      <c r="E51" s="159"/>
      <c r="F51" s="159"/>
      <c r="G51" s="159"/>
      <c r="H51" s="159"/>
      <c r="I51" s="159"/>
      <c r="J51" s="159"/>
      <c r="K51" s="159"/>
      <c r="L51" s="159"/>
    </row>
    <row r="52" spans="1:12" ht="31.9" outlineLevel="1" thickBot="1">
      <c r="A52" s="246" t="s">
        <v>231</v>
      </c>
      <c r="B52" s="162" t="s">
        <v>232</v>
      </c>
      <c r="C52" s="170"/>
      <c r="D52" s="170"/>
      <c r="E52" s="170"/>
      <c r="F52" s="170"/>
      <c r="G52" s="170"/>
      <c r="H52" s="170"/>
      <c r="I52" s="170"/>
      <c r="J52" s="170"/>
      <c r="K52" s="170"/>
      <c r="L52" s="170"/>
    </row>
    <row r="53" spans="1:12" ht="16.149999999999999" outlineLevel="1" thickBot="1">
      <c r="A53" s="246"/>
      <c r="B53" s="128" t="s">
        <v>233</v>
      </c>
      <c r="C53" s="171">
        <f>C55-C54</f>
        <v>0</v>
      </c>
      <c r="D53" s="171">
        <f t="shared" ref="D53:L53" si="14">D55-D54</f>
        <v>0</v>
      </c>
      <c r="E53" s="171">
        <f t="shared" si="14"/>
        <v>0</v>
      </c>
      <c r="F53" s="171">
        <f t="shared" si="14"/>
        <v>0</v>
      </c>
      <c r="G53" s="171">
        <f t="shared" si="14"/>
        <v>0</v>
      </c>
      <c r="H53" s="171">
        <f t="shared" si="14"/>
        <v>0</v>
      </c>
      <c r="I53" s="171">
        <f t="shared" si="14"/>
        <v>0</v>
      </c>
      <c r="J53" s="171">
        <f t="shared" si="14"/>
        <v>0</v>
      </c>
      <c r="K53" s="171">
        <f t="shared" si="14"/>
        <v>0</v>
      </c>
      <c r="L53" s="171">
        <f t="shared" si="14"/>
        <v>0</v>
      </c>
    </row>
    <row r="54" spans="1:12" ht="31.15" outlineLevel="1">
      <c r="A54" s="246" t="s">
        <v>234</v>
      </c>
      <c r="B54" s="162" t="s">
        <v>235</v>
      </c>
      <c r="C54" s="159"/>
      <c r="D54" s="159"/>
      <c r="E54" s="159"/>
      <c r="F54" s="159"/>
      <c r="G54" s="159"/>
      <c r="H54" s="159"/>
      <c r="I54" s="159"/>
      <c r="J54" s="159"/>
      <c r="K54" s="159"/>
      <c r="L54" s="159"/>
    </row>
    <row r="55" spans="1:12" ht="31.9" outlineLevel="1" thickBot="1">
      <c r="A55" s="246" t="s">
        <v>236</v>
      </c>
      <c r="B55" s="162" t="s">
        <v>237</v>
      </c>
      <c r="C55" s="170"/>
      <c r="D55" s="170"/>
      <c r="E55" s="170"/>
      <c r="F55" s="170"/>
      <c r="G55" s="170"/>
      <c r="H55" s="170"/>
      <c r="I55" s="170"/>
      <c r="J55" s="170"/>
      <c r="K55" s="170"/>
      <c r="L55" s="170"/>
    </row>
    <row r="56" spans="1:12" ht="16.149999999999999" outlineLevel="1" thickBot="1">
      <c r="A56" s="246"/>
      <c r="B56" s="128" t="s">
        <v>238</v>
      </c>
      <c r="C56" s="171">
        <f>C58-C57</f>
        <v>0</v>
      </c>
      <c r="D56" s="171">
        <f t="shared" ref="D56:L56" si="15">D58-D57</f>
        <v>0</v>
      </c>
      <c r="E56" s="171">
        <f t="shared" si="15"/>
        <v>0</v>
      </c>
      <c r="F56" s="171">
        <f t="shared" si="15"/>
        <v>0</v>
      </c>
      <c r="G56" s="171">
        <f t="shared" si="15"/>
        <v>0</v>
      </c>
      <c r="H56" s="171">
        <f t="shared" si="15"/>
        <v>0</v>
      </c>
      <c r="I56" s="171">
        <f t="shared" si="15"/>
        <v>0</v>
      </c>
      <c r="J56" s="171">
        <f t="shared" si="15"/>
        <v>0</v>
      </c>
      <c r="K56" s="171">
        <f t="shared" si="15"/>
        <v>0</v>
      </c>
      <c r="L56" s="171">
        <f t="shared" si="15"/>
        <v>0</v>
      </c>
    </row>
    <row r="57" spans="1:12" ht="15.6" outlineLevel="1">
      <c r="A57" s="246" t="s">
        <v>239</v>
      </c>
      <c r="B57" s="162" t="s">
        <v>240</v>
      </c>
      <c r="C57" s="159"/>
      <c r="D57" s="159"/>
      <c r="E57" s="159"/>
      <c r="F57" s="159"/>
      <c r="G57" s="159"/>
      <c r="H57" s="159"/>
      <c r="I57" s="159"/>
      <c r="J57" s="159"/>
      <c r="K57" s="159"/>
      <c r="L57" s="159"/>
    </row>
    <row r="58" spans="1:12" ht="31.9" outlineLevel="1" thickBot="1">
      <c r="A58" s="246" t="s">
        <v>241</v>
      </c>
      <c r="B58" s="162" t="s">
        <v>242</v>
      </c>
      <c r="C58" s="170"/>
      <c r="D58" s="170"/>
      <c r="E58" s="170"/>
      <c r="F58" s="170"/>
      <c r="G58" s="170"/>
      <c r="H58" s="170"/>
      <c r="I58" s="170"/>
      <c r="J58" s="170"/>
      <c r="K58" s="170"/>
      <c r="L58" s="170"/>
    </row>
    <row r="59" spans="1:12" ht="31.9" thickBot="1">
      <c r="A59" s="180" t="s">
        <v>243</v>
      </c>
      <c r="B59" s="175" t="s">
        <v>244</v>
      </c>
      <c r="C59" s="176">
        <f>C60+C63+C66</f>
        <v>-500000</v>
      </c>
      <c r="D59" s="176">
        <f t="shared" ref="D59:L59" si="16">D60+D63+D66</f>
        <v>0</v>
      </c>
      <c r="E59" s="176">
        <f t="shared" si="16"/>
        <v>0</v>
      </c>
      <c r="F59" s="176">
        <f t="shared" si="16"/>
        <v>0</v>
      </c>
      <c r="G59" s="176">
        <f t="shared" si="16"/>
        <v>0</v>
      </c>
      <c r="H59" s="176">
        <f t="shared" si="16"/>
        <v>0</v>
      </c>
      <c r="I59" s="176">
        <f t="shared" si="16"/>
        <v>0</v>
      </c>
      <c r="J59" s="176">
        <f t="shared" si="16"/>
        <v>0</v>
      </c>
      <c r="K59" s="176">
        <f t="shared" si="16"/>
        <v>0</v>
      </c>
      <c r="L59" s="176">
        <f t="shared" si="16"/>
        <v>0</v>
      </c>
    </row>
    <row r="60" spans="1:12" ht="16.149999999999999" outlineLevel="1" thickBot="1">
      <c r="A60" s="246"/>
      <c r="B60" s="128" t="s">
        <v>245</v>
      </c>
      <c r="C60" s="171">
        <f>C62-C61</f>
        <v>-500000</v>
      </c>
      <c r="D60" s="171">
        <f t="shared" ref="D60:L60" si="17">D62-D61</f>
        <v>0</v>
      </c>
      <c r="E60" s="171">
        <f t="shared" si="17"/>
        <v>0</v>
      </c>
      <c r="F60" s="171">
        <f t="shared" si="17"/>
        <v>0</v>
      </c>
      <c r="G60" s="171">
        <f t="shared" si="17"/>
        <v>0</v>
      </c>
      <c r="H60" s="171">
        <f t="shared" si="17"/>
        <v>0</v>
      </c>
      <c r="I60" s="171">
        <f t="shared" si="17"/>
        <v>0</v>
      </c>
      <c r="J60" s="171">
        <f t="shared" si="17"/>
        <v>0</v>
      </c>
      <c r="K60" s="171">
        <f t="shared" si="17"/>
        <v>0</v>
      </c>
      <c r="L60" s="171">
        <f t="shared" si="17"/>
        <v>0</v>
      </c>
    </row>
    <row r="61" spans="1:12" ht="31.15" outlineLevel="1">
      <c r="A61" s="246" t="s">
        <v>246</v>
      </c>
      <c r="B61" s="162" t="s">
        <v>247</v>
      </c>
      <c r="C61" s="159">
        <v>1000000</v>
      </c>
      <c r="D61" s="159"/>
      <c r="E61" s="159"/>
      <c r="F61" s="159"/>
      <c r="G61" s="159"/>
      <c r="H61" s="159"/>
      <c r="I61" s="159"/>
      <c r="J61" s="159"/>
      <c r="K61" s="159"/>
      <c r="L61" s="159"/>
    </row>
    <row r="62" spans="1:12" ht="31.9" outlineLevel="1" thickBot="1">
      <c r="A62" s="246" t="s">
        <v>248</v>
      </c>
      <c r="B62" s="162" t="s">
        <v>249</v>
      </c>
      <c r="C62" s="170">
        <v>500000</v>
      </c>
      <c r="D62" s="170"/>
      <c r="E62" s="170"/>
      <c r="F62" s="170"/>
      <c r="G62" s="170"/>
      <c r="H62" s="170"/>
      <c r="I62" s="170"/>
      <c r="J62" s="170"/>
      <c r="K62" s="170"/>
      <c r="L62" s="170"/>
    </row>
    <row r="63" spans="1:12" ht="16.149999999999999" outlineLevel="1" thickBot="1">
      <c r="A63" s="246" t="s">
        <v>250</v>
      </c>
      <c r="B63" s="128" t="s">
        <v>251</v>
      </c>
      <c r="C63" s="171">
        <f>C65-C64</f>
        <v>0</v>
      </c>
      <c r="D63" s="171">
        <f t="shared" ref="D63:L63" si="18">D65-D64</f>
        <v>0</v>
      </c>
      <c r="E63" s="171">
        <f t="shared" si="18"/>
        <v>0</v>
      </c>
      <c r="F63" s="171">
        <f t="shared" si="18"/>
        <v>0</v>
      </c>
      <c r="G63" s="171">
        <f t="shared" si="18"/>
        <v>0</v>
      </c>
      <c r="H63" s="171">
        <f t="shared" si="18"/>
        <v>0</v>
      </c>
      <c r="I63" s="171">
        <f t="shared" si="18"/>
        <v>0</v>
      </c>
      <c r="J63" s="171">
        <f t="shared" si="18"/>
        <v>0</v>
      </c>
      <c r="K63" s="171">
        <f t="shared" si="18"/>
        <v>0</v>
      </c>
      <c r="L63" s="171">
        <f t="shared" si="18"/>
        <v>0</v>
      </c>
    </row>
    <row r="64" spans="1:12" ht="31.15" outlineLevel="1">
      <c r="A64" s="246" t="s">
        <v>252</v>
      </c>
      <c r="B64" s="162" t="s">
        <v>253</v>
      </c>
      <c r="C64" s="159"/>
      <c r="D64" s="159"/>
      <c r="E64" s="159"/>
      <c r="F64" s="159"/>
      <c r="G64" s="159"/>
      <c r="H64" s="159"/>
      <c r="I64" s="159"/>
      <c r="J64" s="159"/>
      <c r="K64" s="159"/>
      <c r="L64" s="159"/>
    </row>
    <row r="65" spans="1:12" ht="31.9" outlineLevel="1" thickBot="1">
      <c r="A65" s="246" t="s">
        <v>254</v>
      </c>
      <c r="B65" s="162" t="s">
        <v>255</v>
      </c>
      <c r="C65" s="170"/>
      <c r="D65" s="170"/>
      <c r="E65" s="170"/>
      <c r="F65" s="170"/>
      <c r="G65" s="170"/>
      <c r="H65" s="170"/>
      <c r="I65" s="170"/>
      <c r="J65" s="170"/>
      <c r="K65" s="170"/>
      <c r="L65" s="170"/>
    </row>
    <row r="66" spans="1:12" ht="16.149999999999999" outlineLevel="1" thickBot="1">
      <c r="A66" s="246"/>
      <c r="B66" s="128" t="s">
        <v>256</v>
      </c>
      <c r="C66" s="171">
        <f>C68-C67</f>
        <v>0</v>
      </c>
      <c r="D66" s="171">
        <f t="shared" ref="D66:L66" si="19">D68-D67</f>
        <v>0</v>
      </c>
      <c r="E66" s="171">
        <f t="shared" si="19"/>
        <v>0</v>
      </c>
      <c r="F66" s="171">
        <f t="shared" si="19"/>
        <v>0</v>
      </c>
      <c r="G66" s="171">
        <f t="shared" si="19"/>
        <v>0</v>
      </c>
      <c r="H66" s="171">
        <f t="shared" si="19"/>
        <v>0</v>
      </c>
      <c r="I66" s="171">
        <f t="shared" si="19"/>
        <v>0</v>
      </c>
      <c r="J66" s="171">
        <f t="shared" si="19"/>
        <v>0</v>
      </c>
      <c r="K66" s="171">
        <f t="shared" si="19"/>
        <v>0</v>
      </c>
      <c r="L66" s="171">
        <f t="shared" si="19"/>
        <v>0</v>
      </c>
    </row>
    <row r="67" spans="1:12" ht="31.15" outlineLevel="1">
      <c r="A67" s="246" t="s">
        <v>257</v>
      </c>
      <c r="B67" s="162" t="s">
        <v>258</v>
      </c>
      <c r="C67" s="159"/>
      <c r="D67" s="159"/>
      <c r="E67" s="159"/>
      <c r="F67" s="159"/>
      <c r="G67" s="159"/>
      <c r="H67" s="159"/>
      <c r="I67" s="159"/>
      <c r="J67" s="159"/>
      <c r="K67" s="159"/>
      <c r="L67" s="159"/>
    </row>
    <row r="68" spans="1:12" ht="31.9" outlineLevel="1" thickBot="1">
      <c r="A68" s="246" t="s">
        <v>259</v>
      </c>
      <c r="B68" s="161" t="s">
        <v>260</v>
      </c>
      <c r="C68" s="160"/>
      <c r="D68" s="160"/>
      <c r="E68" s="160"/>
      <c r="F68" s="160"/>
      <c r="G68" s="160"/>
      <c r="H68" s="160"/>
      <c r="I68" s="159"/>
      <c r="J68" s="159"/>
      <c r="K68" s="159"/>
      <c r="L68" s="159"/>
    </row>
    <row r="69" spans="1:12" ht="32.25" customHeight="1">
      <c r="A69" s="158" t="s">
        <v>261</v>
      </c>
      <c r="B69" s="157">
        <f>SUM(C69:H69)</f>
        <v>-500000</v>
      </c>
      <c r="C69" s="156">
        <f>C7+C33</f>
        <v>-500000</v>
      </c>
      <c r="D69" s="156">
        <f t="shared" ref="D69:L69" si="20">D7+D33</f>
        <v>0</v>
      </c>
      <c r="E69" s="156">
        <f t="shared" si="20"/>
        <v>0</v>
      </c>
      <c r="F69" s="156">
        <f t="shared" si="20"/>
        <v>0</v>
      </c>
      <c r="G69" s="156">
        <f t="shared" si="20"/>
        <v>0</v>
      </c>
      <c r="H69" s="156">
        <f t="shared" si="20"/>
        <v>0</v>
      </c>
      <c r="I69" s="156">
        <f t="shared" si="20"/>
        <v>0</v>
      </c>
      <c r="J69" s="156">
        <f t="shared" si="20"/>
        <v>0</v>
      </c>
      <c r="K69" s="156">
        <f t="shared" si="20"/>
        <v>0</v>
      </c>
      <c r="L69" s="156">
        <f t="shared" si="20"/>
        <v>0</v>
      </c>
    </row>
    <row r="70" spans="1:12" ht="14.45" thickBot="1">
      <c r="A70" s="155" t="s">
        <v>142</v>
      </c>
      <c r="B70" s="154"/>
      <c r="C70" s="153">
        <v>1</v>
      </c>
      <c r="D70" s="153">
        <f>1/(1+$B$3)^C5</f>
        <v>0.99502487562189068</v>
      </c>
      <c r="E70" s="153">
        <f t="shared" ref="E70:H70" si="21">1/(1+$B$3)^D5</f>
        <v>0.99007450310635903</v>
      </c>
      <c r="F70" s="153">
        <f t="shared" si="21"/>
        <v>0.98514875930981005</v>
      </c>
      <c r="G70" s="153">
        <f t="shared" si="21"/>
        <v>0.9802475217013038</v>
      </c>
      <c r="H70" s="153">
        <f t="shared" si="21"/>
        <v>0.97537066835950648</v>
      </c>
      <c r="I70" s="153">
        <f>1/(1+$B$3)^H5</f>
        <v>0.97051807796965839</v>
      </c>
      <c r="J70" s="153">
        <f>1/(1+$B$3)^I5</f>
        <v>0.96568962982055562</v>
      </c>
      <c r="K70" s="153">
        <f>1/(1+$B$3)^J5</f>
        <v>0.96088520380154796</v>
      </c>
      <c r="L70" s="153">
        <f>1/(1+$B$3)^K5</f>
        <v>0.95610468039955032</v>
      </c>
    </row>
    <row r="71" spans="1:12" ht="33" customHeight="1" thickTop="1" thickBot="1">
      <c r="A71" s="152" t="s">
        <v>262</v>
      </c>
      <c r="B71" s="151">
        <f>SUM(C71:G71)</f>
        <v>-500000</v>
      </c>
      <c r="C71" s="150">
        <f>C69*C70</f>
        <v>-500000</v>
      </c>
      <c r="D71" s="150">
        <f>D69*D70</f>
        <v>0</v>
      </c>
      <c r="E71" s="150">
        <f t="shared" ref="E71:L71" si="22">E69*E70</f>
        <v>0</v>
      </c>
      <c r="F71" s="150">
        <f>F69*F70</f>
        <v>0</v>
      </c>
      <c r="G71" s="150">
        <f t="shared" si="22"/>
        <v>0</v>
      </c>
      <c r="H71" s="150">
        <f t="shared" si="22"/>
        <v>0</v>
      </c>
      <c r="I71" s="150">
        <f t="shared" si="22"/>
        <v>0</v>
      </c>
      <c r="J71" s="150">
        <f t="shared" si="22"/>
        <v>0</v>
      </c>
      <c r="K71" s="150">
        <f t="shared" si="22"/>
        <v>0</v>
      </c>
      <c r="L71" s="150">
        <f t="shared" si="22"/>
        <v>0</v>
      </c>
    </row>
    <row r="72" spans="1:12" ht="29.25" customHeight="1">
      <c r="A72" s="149" t="s">
        <v>263</v>
      </c>
      <c r="B72" s="148"/>
      <c r="C72" s="147">
        <f>C69</f>
        <v>-500000</v>
      </c>
      <c r="D72" s="147">
        <f>C72+D69</f>
        <v>-500000</v>
      </c>
      <c r="E72" s="147">
        <f t="shared" ref="E72:L72" si="23">D72+E69</f>
        <v>-500000</v>
      </c>
      <c r="F72" s="147">
        <f t="shared" si="23"/>
        <v>-500000</v>
      </c>
      <c r="G72" s="147">
        <f>F72+G69</f>
        <v>-500000</v>
      </c>
      <c r="H72" s="147">
        <f t="shared" si="23"/>
        <v>-500000</v>
      </c>
      <c r="I72" s="147">
        <f t="shared" si="23"/>
        <v>-500000</v>
      </c>
      <c r="J72" s="147">
        <f t="shared" si="23"/>
        <v>-500000</v>
      </c>
      <c r="K72" s="147">
        <f t="shared" si="23"/>
        <v>-500000</v>
      </c>
      <c r="L72" s="147">
        <f t="shared" si="23"/>
        <v>-500000</v>
      </c>
    </row>
    <row r="73" spans="1:12" ht="57" customHeight="1" thickBot="1">
      <c r="A73" s="146" t="s">
        <v>264</v>
      </c>
      <c r="B73" s="145"/>
      <c r="C73" s="144">
        <f>C71</f>
        <v>-500000</v>
      </c>
      <c r="D73" s="144">
        <f>C73+D71</f>
        <v>-500000</v>
      </c>
      <c r="E73" s="144">
        <f>D73+E71</f>
        <v>-500000</v>
      </c>
      <c r="F73" s="144">
        <f>E73+F71</f>
        <v>-500000</v>
      </c>
      <c r="G73" s="144">
        <f>F73+G71</f>
        <v>-500000</v>
      </c>
      <c r="H73" s="144">
        <f>G73+H71</f>
        <v>-500000</v>
      </c>
      <c r="I73" s="144">
        <f t="shared" ref="I73:L73" si="24">H73+I71</f>
        <v>-500000</v>
      </c>
      <c r="J73" s="144">
        <f t="shared" si="24"/>
        <v>-500000</v>
      </c>
      <c r="K73" s="144">
        <f t="shared" si="24"/>
        <v>-500000</v>
      </c>
      <c r="L73" s="144">
        <f t="shared" si="24"/>
        <v>-500000</v>
      </c>
    </row>
    <row r="74" spans="1:12" ht="15.6">
      <c r="A74" s="114"/>
      <c r="B74" s="115"/>
      <c r="C74" s="116"/>
      <c r="D74" s="116"/>
      <c r="E74" s="116"/>
      <c r="F74" s="116"/>
      <c r="G74" s="116"/>
    </row>
    <row r="75" spans="1:12" ht="15.6">
      <c r="A75" s="117"/>
    </row>
    <row r="76" spans="1:12" ht="15.6">
      <c r="A76" s="117"/>
    </row>
    <row r="77" spans="1:12" ht="15.6">
      <c r="A77" s="117"/>
    </row>
    <row r="78" spans="1:12" ht="15.6">
      <c r="A78" s="117"/>
    </row>
    <row r="79" spans="1:12" ht="15.6">
      <c r="A79" s="117"/>
    </row>
    <row r="80" spans="1:12" ht="15.6">
      <c r="A80" s="117"/>
    </row>
    <row r="81" spans="1:1" ht="15.6">
      <c r="A81" s="117"/>
    </row>
    <row r="82" spans="1:1" ht="15.6">
      <c r="A82" s="117"/>
    </row>
    <row r="83" spans="1:1" ht="15.6">
      <c r="A83" s="117"/>
    </row>
    <row r="84" spans="1:1" ht="15.6">
      <c r="A84" s="117"/>
    </row>
    <row r="85" spans="1:1" ht="15.6">
      <c r="A85" s="117"/>
    </row>
    <row r="86" spans="1:1" ht="15.6">
      <c r="A86" s="117"/>
    </row>
    <row r="87" spans="1:1" ht="15.6">
      <c r="A87" s="117"/>
    </row>
    <row r="88" spans="1:1" ht="15.6">
      <c r="A88" s="117"/>
    </row>
    <row r="89" spans="1:1" ht="15.6">
      <c r="A89" s="114"/>
    </row>
    <row r="90" spans="1:1" ht="15.6">
      <c r="A90" s="114"/>
    </row>
    <row r="91" spans="1:1" ht="15.6">
      <c r="A91" s="114"/>
    </row>
    <row r="92" spans="1:1" ht="15.6">
      <c r="A92" s="114"/>
    </row>
    <row r="93" spans="1:1" ht="15.6">
      <c r="A93" s="114"/>
    </row>
    <row r="94" spans="1:1" ht="15.6">
      <c r="A94" s="114"/>
    </row>
    <row r="95" spans="1:1" ht="15.6">
      <c r="A95" s="114"/>
    </row>
    <row r="96" spans="1:1" ht="15.6">
      <c r="A96" s="114"/>
    </row>
    <row r="97" spans="1:7" ht="15.6">
      <c r="A97" s="114"/>
    </row>
    <row r="98" spans="1:7" ht="15.6">
      <c r="A98" s="114"/>
    </row>
    <row r="99" spans="1:7" ht="15.6">
      <c r="A99" s="114"/>
    </row>
    <row r="100" spans="1:7" ht="17.45">
      <c r="A100" s="117"/>
      <c r="C100" s="119"/>
      <c r="D100" s="119"/>
      <c r="E100" s="119"/>
      <c r="F100" s="119"/>
      <c r="G100" s="119"/>
    </row>
    <row r="101" spans="1:7" ht="15.6">
      <c r="A101" s="114"/>
      <c r="C101" s="120"/>
      <c r="D101" s="121"/>
      <c r="E101" s="121"/>
      <c r="F101" s="121"/>
      <c r="G101" s="121"/>
    </row>
    <row r="102" spans="1:7" ht="15.6">
      <c r="A102" s="114"/>
      <c r="C102" s="122"/>
      <c r="D102" s="123"/>
      <c r="E102" s="123"/>
      <c r="F102" s="123"/>
      <c r="G102" s="123"/>
    </row>
    <row r="103" spans="1:7" ht="15.6">
      <c r="A103" s="114"/>
      <c r="C103" s="124"/>
      <c r="D103" s="123"/>
      <c r="E103" s="123"/>
      <c r="F103" s="123"/>
      <c r="G103" s="123"/>
    </row>
    <row r="104" spans="1:7" ht="15.6">
      <c r="A104" s="114"/>
      <c r="C104" s="124"/>
      <c r="D104" s="123"/>
      <c r="E104" s="123"/>
      <c r="F104" s="123"/>
      <c r="G104" s="123"/>
    </row>
    <row r="105" spans="1:7" ht="15">
      <c r="C105" s="124"/>
      <c r="D105" s="123"/>
      <c r="E105" s="123"/>
      <c r="F105" s="123"/>
      <c r="G105" s="123"/>
    </row>
    <row r="106" spans="1:7" ht="15">
      <c r="C106" s="124"/>
      <c r="D106" s="125"/>
      <c r="E106" s="125"/>
      <c r="F106" s="125"/>
      <c r="G106" s="125"/>
    </row>
    <row r="107" spans="1:7" ht="15">
      <c r="C107" s="120"/>
      <c r="D107" s="126"/>
      <c r="E107" s="126"/>
      <c r="F107" s="126"/>
      <c r="G107" s="126"/>
    </row>
    <row r="108" spans="1:7" ht="15">
      <c r="C108" s="124"/>
      <c r="D108" s="123"/>
      <c r="E108" s="123"/>
      <c r="F108" s="123"/>
      <c r="G108" s="123"/>
    </row>
    <row r="109" spans="1:7" ht="15">
      <c r="C109" s="124"/>
      <c r="D109" s="123"/>
      <c r="E109" s="123"/>
      <c r="F109" s="123"/>
      <c r="G109" s="123"/>
    </row>
    <row r="110" spans="1:7" ht="15">
      <c r="C110" s="124"/>
      <c r="D110" s="123"/>
      <c r="E110" s="123"/>
      <c r="F110" s="123"/>
      <c r="G110" s="123"/>
    </row>
    <row r="111" spans="1:7" ht="15">
      <c r="C111" s="124"/>
      <c r="D111" s="123"/>
      <c r="E111" s="123"/>
      <c r="F111" s="123"/>
      <c r="G111" s="123"/>
    </row>
    <row r="112" spans="1:7" ht="15">
      <c r="C112" s="124"/>
      <c r="D112" s="123"/>
      <c r="E112" s="123"/>
      <c r="F112" s="123"/>
      <c r="G112" s="123"/>
    </row>
    <row r="113" spans="3:7" ht="15">
      <c r="C113" s="124"/>
      <c r="D113" s="123"/>
      <c r="E113" s="123"/>
      <c r="F113" s="123"/>
      <c r="G113" s="123"/>
    </row>
    <row r="114" spans="3:7" ht="15">
      <c r="C114" s="124"/>
      <c r="D114" s="127"/>
      <c r="E114" s="126"/>
      <c r="F114" s="126"/>
      <c r="G114" s="126"/>
    </row>
    <row r="115" spans="3:7" ht="15">
      <c r="C115" s="120"/>
      <c r="D115" s="126"/>
      <c r="E115" s="126"/>
      <c r="F115" s="126"/>
      <c r="G115" s="126"/>
    </row>
    <row r="116" spans="3:7" ht="15">
      <c r="C116" s="124"/>
      <c r="D116" s="123"/>
      <c r="E116" s="123"/>
      <c r="F116" s="123"/>
      <c r="G116" s="123"/>
    </row>
    <row r="117" spans="3:7" ht="15">
      <c r="C117" s="124"/>
      <c r="D117" s="123"/>
      <c r="E117" s="123"/>
      <c r="F117" s="123"/>
      <c r="G117" s="123"/>
    </row>
    <row r="118" spans="3:7" ht="15">
      <c r="C118" s="124"/>
      <c r="D118" s="123"/>
      <c r="E118" s="123"/>
      <c r="F118" s="123"/>
      <c r="G118" s="123"/>
    </row>
    <row r="119" spans="3:7" ht="15">
      <c r="C119" s="124"/>
      <c r="D119" s="123"/>
      <c r="E119" s="123"/>
      <c r="F119" s="123"/>
      <c r="G119" s="123"/>
    </row>
    <row r="120" spans="3:7" ht="15">
      <c r="C120" s="124"/>
      <c r="D120" s="123"/>
      <c r="E120" s="123"/>
      <c r="F120" s="123"/>
      <c r="G120" s="123"/>
    </row>
    <row r="121" spans="3:7" ht="15">
      <c r="C121" s="124"/>
      <c r="D121" s="123"/>
      <c r="E121" s="123"/>
      <c r="F121" s="123"/>
      <c r="G121" s="123"/>
    </row>
    <row r="122" spans="3:7" ht="15">
      <c r="C122" s="124"/>
      <c r="D122" s="123"/>
      <c r="E122" s="123"/>
      <c r="F122" s="123"/>
      <c r="G122" s="123"/>
    </row>
    <row r="123" spans="3:7" ht="15">
      <c r="C123" s="124"/>
      <c r="D123" s="127"/>
      <c r="E123" s="126"/>
      <c r="F123" s="126"/>
      <c r="G123" s="126"/>
    </row>
  </sheetData>
  <mergeCells count="5">
    <mergeCell ref="A1:B1"/>
    <mergeCell ref="A2:B2"/>
    <mergeCell ref="A4:B4"/>
    <mergeCell ref="A5:A6"/>
    <mergeCell ref="B5:B6"/>
  </mergeCells>
  <pageMargins left="0.7" right="0.7" top="0.75" bottom="0.75" header="0.3" footer="0.3"/>
  <pageSetup paperSize="9" scale="33"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659BC1-9AF2-41CF-A9DD-6B91084C7D6D}">
  <sheetPr>
    <tabColor rgb="FFFF0000"/>
  </sheetPr>
  <dimension ref="A1:L123"/>
  <sheetViews>
    <sheetView showGridLines="0" zoomScaleNormal="100" workbookViewId="0">
      <pane xSplit="2" ySplit="4" topLeftCell="C5" activePane="bottomRight" state="frozen"/>
      <selection pane="bottomRight" sqref="A1:B1"/>
      <selection pane="bottomLeft" activeCell="A7" sqref="A7"/>
      <selection pane="topRight" activeCell="C1" sqref="C1"/>
    </sheetView>
  </sheetViews>
  <sheetFormatPr defaultColWidth="9.140625" defaultRowHeight="13.9" outlineLevelRow="1"/>
  <cols>
    <col min="1" max="1" width="33.7109375" style="118" customWidth="1"/>
    <col min="2" max="2" width="52.42578125" style="118" customWidth="1"/>
    <col min="3" max="3" width="14.7109375" style="108" customWidth="1"/>
    <col min="4" max="12" width="15.140625" style="108" customWidth="1"/>
    <col min="13" max="16384" width="9.140625" style="108"/>
  </cols>
  <sheetData>
    <row r="1" spans="1:12" ht="22.5" customHeight="1">
      <c r="A1" s="326" t="s">
        <v>144</v>
      </c>
      <c r="B1" s="326"/>
      <c r="C1" s="134"/>
      <c r="D1" s="168"/>
      <c r="E1" s="168"/>
      <c r="F1" s="168"/>
      <c r="G1" s="168"/>
    </row>
    <row r="2" spans="1:12" ht="18.75" customHeight="1">
      <c r="A2" s="327" t="s">
        <v>145</v>
      </c>
      <c r="B2" s="327"/>
      <c r="C2" s="134"/>
      <c r="D2" s="167"/>
      <c r="E2" s="167"/>
      <c r="F2" s="167"/>
      <c r="G2" s="167"/>
    </row>
    <row r="3" spans="1:12" ht="27.75" customHeight="1" thickBot="1">
      <c r="A3" s="166" t="s">
        <v>146</v>
      </c>
      <c r="B3" s="165">
        <f>'Vorgehen quantitativ'!B15</f>
        <v>5.0000000000000001E-3</v>
      </c>
      <c r="C3" s="134"/>
      <c r="D3" s="164"/>
      <c r="E3" s="1"/>
      <c r="F3" s="134"/>
      <c r="G3" s="134"/>
    </row>
    <row r="4" spans="1:12" ht="19.5" customHeight="1" thickBot="1">
      <c r="A4" s="330" t="s">
        <v>147</v>
      </c>
      <c r="B4" s="331"/>
      <c r="C4" s="109">
        <f>'Vorgehen quantitativ'!B13</f>
        <v>2025</v>
      </c>
      <c r="D4" s="109">
        <f t="shared" ref="D4:L4" si="0">C4+1</f>
        <v>2026</v>
      </c>
      <c r="E4" s="109">
        <f t="shared" si="0"/>
        <v>2027</v>
      </c>
      <c r="F4" s="109">
        <f t="shared" si="0"/>
        <v>2028</v>
      </c>
      <c r="G4" s="109">
        <f t="shared" si="0"/>
        <v>2029</v>
      </c>
      <c r="H4" s="109">
        <f t="shared" si="0"/>
        <v>2030</v>
      </c>
      <c r="I4" s="109">
        <f t="shared" si="0"/>
        <v>2031</v>
      </c>
      <c r="J4" s="109">
        <f t="shared" si="0"/>
        <v>2032</v>
      </c>
      <c r="K4" s="109">
        <f t="shared" si="0"/>
        <v>2033</v>
      </c>
      <c r="L4" s="109">
        <f t="shared" si="0"/>
        <v>2034</v>
      </c>
    </row>
    <row r="5" spans="1:12" ht="18" customHeight="1">
      <c r="A5" s="328" t="s">
        <v>148</v>
      </c>
      <c r="B5" s="328" t="s">
        <v>149</v>
      </c>
      <c r="C5" s="110">
        <v>1</v>
      </c>
      <c r="D5" s="110">
        <v>2</v>
      </c>
      <c r="E5" s="110">
        <v>3</v>
      </c>
      <c r="F5" s="110">
        <v>4</v>
      </c>
      <c r="G5" s="110">
        <v>5</v>
      </c>
      <c r="H5" s="110">
        <v>6</v>
      </c>
      <c r="I5" s="110">
        <v>7</v>
      </c>
      <c r="J5" s="110">
        <v>8</v>
      </c>
      <c r="K5" s="110">
        <v>9</v>
      </c>
      <c r="L5" s="110">
        <v>10</v>
      </c>
    </row>
    <row r="6" spans="1:12" ht="18.75" customHeight="1" thickBot="1">
      <c r="A6" s="329"/>
      <c r="B6" s="329"/>
      <c r="C6" s="111"/>
      <c r="D6" s="111"/>
      <c r="E6" s="111"/>
      <c r="F6" s="111"/>
      <c r="G6" s="111"/>
      <c r="H6" s="111"/>
      <c r="I6" s="111"/>
      <c r="J6" s="111"/>
      <c r="K6" s="111"/>
      <c r="L6" s="111"/>
    </row>
    <row r="7" spans="1:12" ht="31.9" thickBot="1">
      <c r="A7" s="129" t="s">
        <v>150</v>
      </c>
      <c r="B7" s="130"/>
      <c r="C7" s="173">
        <f>C30-(C8+C14+C24)</f>
        <v>0</v>
      </c>
      <c r="D7" s="173">
        <f>D30-(D8+D14+D24)</f>
        <v>0</v>
      </c>
      <c r="E7" s="173">
        <f t="shared" ref="E7:L7" si="1">E30-(E8+E14+E24)</f>
        <v>0</v>
      </c>
      <c r="F7" s="173">
        <f t="shared" si="1"/>
        <v>0</v>
      </c>
      <c r="G7" s="173">
        <f t="shared" si="1"/>
        <v>0</v>
      </c>
      <c r="H7" s="173">
        <f t="shared" si="1"/>
        <v>0</v>
      </c>
      <c r="I7" s="173">
        <f t="shared" si="1"/>
        <v>0</v>
      </c>
      <c r="J7" s="173">
        <f t="shared" si="1"/>
        <v>0</v>
      </c>
      <c r="K7" s="173">
        <f t="shared" si="1"/>
        <v>0</v>
      </c>
      <c r="L7" s="173">
        <f t="shared" si="1"/>
        <v>0</v>
      </c>
    </row>
    <row r="8" spans="1:12" ht="19.7" customHeight="1" thickBot="1">
      <c r="A8" s="222" t="s">
        <v>151</v>
      </c>
      <c r="B8" s="179" t="s">
        <v>152</v>
      </c>
      <c r="C8" s="223">
        <f>SUM(C9:C13)</f>
        <v>0</v>
      </c>
      <c r="D8" s="223">
        <f>SUMPRODUCT(D9:D13)</f>
        <v>0</v>
      </c>
      <c r="E8" s="223">
        <f t="shared" ref="E8:L8" si="2">SUMPRODUCT(E9:E13)</f>
        <v>0</v>
      </c>
      <c r="F8" s="223">
        <f t="shared" si="2"/>
        <v>0</v>
      </c>
      <c r="G8" s="223">
        <f t="shared" si="2"/>
        <v>0</v>
      </c>
      <c r="H8" s="223">
        <f t="shared" si="2"/>
        <v>0</v>
      </c>
      <c r="I8" s="223">
        <f t="shared" si="2"/>
        <v>0</v>
      </c>
      <c r="J8" s="223">
        <f t="shared" si="2"/>
        <v>0</v>
      </c>
      <c r="K8" s="223">
        <f t="shared" si="2"/>
        <v>0</v>
      </c>
      <c r="L8" s="223">
        <f t="shared" si="2"/>
        <v>0</v>
      </c>
    </row>
    <row r="9" spans="1:12" ht="15" outlineLevel="1">
      <c r="A9" s="246" t="s">
        <v>153</v>
      </c>
      <c r="B9" s="112" t="s">
        <v>154</v>
      </c>
      <c r="C9" s="159"/>
      <c r="D9" s="159"/>
      <c r="E9" s="159"/>
      <c r="F9" s="159"/>
      <c r="G9" s="159"/>
      <c r="H9" s="159"/>
      <c r="I9" s="159"/>
      <c r="J9" s="159"/>
      <c r="K9" s="159"/>
      <c r="L9" s="159"/>
    </row>
    <row r="10" spans="1:12" ht="15" outlineLevel="1">
      <c r="A10" s="246" t="s">
        <v>155</v>
      </c>
      <c r="B10" s="112" t="s">
        <v>156</v>
      </c>
      <c r="C10" s="159"/>
      <c r="D10" s="159"/>
      <c r="E10" s="159"/>
      <c r="F10" s="159"/>
      <c r="G10" s="159"/>
      <c r="H10" s="159"/>
      <c r="I10" s="159"/>
      <c r="J10" s="159"/>
      <c r="K10" s="159"/>
      <c r="L10" s="159"/>
    </row>
    <row r="11" spans="1:12" ht="15" outlineLevel="1">
      <c r="A11" s="246" t="s">
        <v>157</v>
      </c>
      <c r="B11" s="112" t="s">
        <v>158</v>
      </c>
      <c r="C11" s="159"/>
      <c r="D11" s="159"/>
      <c r="E11" s="159"/>
      <c r="F11" s="159"/>
      <c r="G11" s="159"/>
      <c r="H11" s="159"/>
      <c r="I11" s="159"/>
      <c r="J11" s="159"/>
      <c r="K11" s="159"/>
      <c r="L11" s="159"/>
    </row>
    <row r="12" spans="1:12" ht="15" outlineLevel="1">
      <c r="A12" s="246" t="s">
        <v>159</v>
      </c>
      <c r="B12" s="112" t="s">
        <v>160</v>
      </c>
      <c r="C12" s="159"/>
      <c r="D12" s="159"/>
      <c r="E12" s="159"/>
      <c r="F12" s="159"/>
      <c r="G12" s="159"/>
      <c r="H12" s="159"/>
      <c r="I12" s="159"/>
      <c r="J12" s="159"/>
      <c r="K12" s="159"/>
      <c r="L12" s="159"/>
    </row>
    <row r="13" spans="1:12" ht="15.6" outlineLevel="1" thickBot="1">
      <c r="A13" s="246" t="s">
        <v>161</v>
      </c>
      <c r="B13" s="112" t="s">
        <v>162</v>
      </c>
      <c r="C13" s="170"/>
      <c r="D13" s="170"/>
      <c r="E13" s="170"/>
      <c r="F13" s="170"/>
      <c r="G13" s="170"/>
      <c r="H13" s="170"/>
      <c r="I13" s="170"/>
      <c r="J13" s="170"/>
      <c r="K13" s="170"/>
      <c r="L13" s="170"/>
    </row>
    <row r="14" spans="1:12" ht="16.149999999999999" outlineLevel="1" thickBot="1">
      <c r="A14" s="247">
        <v>2</v>
      </c>
      <c r="B14" s="179" t="s">
        <v>163</v>
      </c>
      <c r="C14" s="178">
        <f>SUMPRODUCT(C15:C23)</f>
        <v>0</v>
      </c>
      <c r="D14" s="178">
        <f t="shared" ref="D14:L14" si="3">SUMPRODUCT(D15:D23)</f>
        <v>0</v>
      </c>
      <c r="E14" s="178">
        <f t="shared" si="3"/>
        <v>0</v>
      </c>
      <c r="F14" s="178">
        <f t="shared" si="3"/>
        <v>0</v>
      </c>
      <c r="G14" s="178">
        <f t="shared" si="3"/>
        <v>0</v>
      </c>
      <c r="H14" s="178">
        <f t="shared" si="3"/>
        <v>0</v>
      </c>
      <c r="I14" s="178">
        <f t="shared" si="3"/>
        <v>0</v>
      </c>
      <c r="J14" s="178">
        <f t="shared" si="3"/>
        <v>0</v>
      </c>
      <c r="K14" s="178">
        <f t="shared" si="3"/>
        <v>0</v>
      </c>
      <c r="L14" s="224">
        <f t="shared" si="3"/>
        <v>0</v>
      </c>
    </row>
    <row r="15" spans="1:12" ht="15" outlineLevel="1">
      <c r="A15" s="246" t="s">
        <v>164</v>
      </c>
      <c r="B15" s="112" t="s">
        <v>165</v>
      </c>
      <c r="C15" s="159"/>
      <c r="D15" s="159"/>
      <c r="E15" s="159"/>
      <c r="F15" s="159"/>
      <c r="G15" s="159"/>
      <c r="H15" s="159"/>
      <c r="I15" s="159"/>
      <c r="J15" s="159"/>
      <c r="K15" s="159"/>
      <c r="L15" s="159"/>
    </row>
    <row r="16" spans="1:12" ht="15" outlineLevel="1">
      <c r="A16" s="246" t="s">
        <v>166</v>
      </c>
      <c r="B16" s="112" t="s">
        <v>167</v>
      </c>
      <c r="C16" s="159"/>
      <c r="D16" s="159"/>
      <c r="E16" s="159"/>
      <c r="F16" s="159"/>
      <c r="G16" s="159"/>
      <c r="H16" s="159"/>
      <c r="I16" s="159"/>
      <c r="J16" s="159"/>
      <c r="K16" s="159"/>
      <c r="L16" s="159"/>
    </row>
    <row r="17" spans="1:12" ht="30" outlineLevel="1">
      <c r="A17" s="246" t="s">
        <v>168</v>
      </c>
      <c r="B17" s="112" t="s">
        <v>169</v>
      </c>
      <c r="C17" s="159"/>
      <c r="D17" s="159"/>
      <c r="E17" s="159"/>
      <c r="F17" s="159"/>
      <c r="G17" s="159"/>
      <c r="H17" s="159"/>
      <c r="I17" s="159"/>
      <c r="J17" s="159"/>
      <c r="K17" s="159"/>
      <c r="L17" s="159"/>
    </row>
    <row r="18" spans="1:12" ht="30" outlineLevel="1">
      <c r="A18" s="246" t="s">
        <v>170</v>
      </c>
      <c r="B18" s="112" t="s">
        <v>171</v>
      </c>
      <c r="C18" s="159"/>
      <c r="D18" s="159"/>
      <c r="E18" s="159"/>
      <c r="F18" s="159"/>
      <c r="G18" s="159"/>
      <c r="H18" s="159"/>
      <c r="I18" s="159"/>
      <c r="J18" s="159"/>
      <c r="K18" s="159"/>
      <c r="L18" s="159"/>
    </row>
    <row r="19" spans="1:12" ht="30" outlineLevel="1">
      <c r="A19" s="246" t="s">
        <v>172</v>
      </c>
      <c r="B19" s="112" t="s">
        <v>173</v>
      </c>
      <c r="C19" s="159"/>
      <c r="D19" s="159"/>
      <c r="E19" s="159"/>
      <c r="F19" s="159"/>
      <c r="G19" s="159"/>
      <c r="H19" s="159"/>
      <c r="I19" s="159"/>
      <c r="J19" s="159"/>
      <c r="K19" s="159"/>
      <c r="L19" s="159"/>
    </row>
    <row r="20" spans="1:12" ht="15" outlineLevel="1">
      <c r="A20" s="246" t="s">
        <v>174</v>
      </c>
      <c r="B20" s="112" t="s">
        <v>175</v>
      </c>
      <c r="C20" s="159"/>
      <c r="D20" s="159"/>
      <c r="E20" s="159"/>
      <c r="F20" s="159"/>
      <c r="G20" s="159"/>
      <c r="H20" s="159"/>
      <c r="I20" s="159"/>
      <c r="J20" s="159"/>
      <c r="K20" s="159"/>
      <c r="L20" s="159"/>
    </row>
    <row r="21" spans="1:12" ht="30" outlineLevel="1">
      <c r="A21" s="246" t="s">
        <v>176</v>
      </c>
      <c r="B21" s="112" t="s">
        <v>177</v>
      </c>
      <c r="C21" s="159"/>
      <c r="D21" s="159"/>
      <c r="E21" s="159"/>
      <c r="F21" s="159"/>
      <c r="G21" s="159"/>
      <c r="H21" s="159"/>
      <c r="I21" s="159"/>
      <c r="J21" s="159"/>
      <c r="K21" s="159"/>
      <c r="L21" s="159"/>
    </row>
    <row r="22" spans="1:12" ht="30" outlineLevel="1">
      <c r="A22" s="246" t="s">
        <v>178</v>
      </c>
      <c r="B22" s="112" t="s">
        <v>179</v>
      </c>
      <c r="C22" s="159"/>
      <c r="D22" s="159"/>
      <c r="E22" s="159"/>
      <c r="F22" s="159"/>
      <c r="G22" s="159"/>
      <c r="H22" s="159"/>
      <c r="I22" s="159"/>
      <c r="J22" s="159"/>
      <c r="K22" s="159"/>
      <c r="L22" s="159"/>
    </row>
    <row r="23" spans="1:12" ht="30.6" outlineLevel="1" thickBot="1">
      <c r="A23" s="246" t="s">
        <v>180</v>
      </c>
      <c r="B23" s="112" t="s">
        <v>181</v>
      </c>
      <c r="C23" s="170"/>
      <c r="D23" s="170"/>
      <c r="E23" s="170"/>
      <c r="F23" s="170"/>
      <c r="G23" s="170"/>
      <c r="H23" s="170"/>
      <c r="I23" s="170"/>
      <c r="J23" s="170"/>
      <c r="K23" s="170"/>
      <c r="L23" s="170"/>
    </row>
    <row r="24" spans="1:12" ht="16.149999999999999" outlineLevel="1" thickBot="1">
      <c r="A24" s="247" t="s">
        <v>182</v>
      </c>
      <c r="B24" s="177" t="s">
        <v>183</v>
      </c>
      <c r="C24" s="178">
        <f>SUMPRODUCT(C25:C29)</f>
        <v>0</v>
      </c>
      <c r="D24" s="178">
        <f t="shared" ref="D24:L24" si="4">SUMPRODUCT(D25:D29)</f>
        <v>0</v>
      </c>
      <c r="E24" s="178">
        <f t="shared" si="4"/>
        <v>0</v>
      </c>
      <c r="F24" s="178">
        <f t="shared" si="4"/>
        <v>0</v>
      </c>
      <c r="G24" s="178">
        <f t="shared" si="4"/>
        <v>0</v>
      </c>
      <c r="H24" s="178">
        <f t="shared" si="4"/>
        <v>0</v>
      </c>
      <c r="I24" s="178">
        <f t="shared" si="4"/>
        <v>0</v>
      </c>
      <c r="J24" s="178">
        <f t="shared" si="4"/>
        <v>0</v>
      </c>
      <c r="K24" s="178">
        <f t="shared" si="4"/>
        <v>0</v>
      </c>
      <c r="L24" s="178">
        <f t="shared" si="4"/>
        <v>0</v>
      </c>
    </row>
    <row r="25" spans="1:12" ht="15" outlineLevel="1">
      <c r="A25" s="246" t="s">
        <v>184</v>
      </c>
      <c r="B25" s="112" t="s">
        <v>185</v>
      </c>
      <c r="C25" s="159"/>
      <c r="D25" s="159"/>
      <c r="E25" s="159"/>
      <c r="F25" s="159"/>
      <c r="G25" s="159"/>
      <c r="H25" s="159"/>
      <c r="I25" s="159"/>
      <c r="J25" s="159"/>
      <c r="K25" s="159"/>
      <c r="L25" s="159"/>
    </row>
    <row r="26" spans="1:12" ht="15" outlineLevel="1">
      <c r="A26" s="246" t="s">
        <v>186</v>
      </c>
      <c r="B26" s="112" t="s">
        <v>187</v>
      </c>
      <c r="C26" s="159"/>
      <c r="D26" s="159"/>
      <c r="E26" s="159"/>
      <c r="F26" s="159"/>
      <c r="G26" s="159"/>
      <c r="H26" s="159"/>
      <c r="I26" s="159"/>
      <c r="J26" s="159"/>
      <c r="K26" s="159"/>
      <c r="L26" s="159"/>
    </row>
    <row r="27" spans="1:12" ht="15" outlineLevel="1">
      <c r="A27" s="246" t="s">
        <v>188</v>
      </c>
      <c r="B27" s="112" t="s">
        <v>189</v>
      </c>
      <c r="C27" s="159"/>
      <c r="D27" s="159"/>
      <c r="E27" s="159"/>
      <c r="F27" s="159"/>
      <c r="G27" s="159"/>
      <c r="H27" s="159"/>
      <c r="I27" s="159"/>
      <c r="J27" s="159"/>
      <c r="K27" s="159"/>
      <c r="L27" s="159"/>
    </row>
    <row r="28" spans="1:12" ht="30" outlineLevel="1">
      <c r="A28" s="246" t="s">
        <v>190</v>
      </c>
      <c r="B28" s="112" t="s">
        <v>191</v>
      </c>
      <c r="C28" s="159"/>
      <c r="D28" s="159"/>
      <c r="E28" s="159"/>
      <c r="F28" s="159"/>
      <c r="G28" s="159"/>
      <c r="H28" s="159"/>
      <c r="I28" s="159"/>
      <c r="J28" s="159"/>
      <c r="K28" s="159"/>
      <c r="L28" s="159"/>
    </row>
    <row r="29" spans="1:12" ht="15.6" outlineLevel="1" thickBot="1">
      <c r="A29" s="246" t="s">
        <v>192</v>
      </c>
      <c r="B29" s="112" t="s">
        <v>193</v>
      </c>
      <c r="C29" s="170"/>
      <c r="D29" s="170"/>
      <c r="E29" s="170"/>
      <c r="F29" s="170"/>
      <c r="G29" s="170"/>
      <c r="H29" s="170"/>
      <c r="I29" s="170"/>
      <c r="J29" s="170"/>
      <c r="K29" s="170"/>
      <c r="L29" s="170"/>
    </row>
    <row r="30" spans="1:12" ht="31.9" thickBot="1">
      <c r="A30" s="181" t="s">
        <v>194</v>
      </c>
      <c r="B30" s="175" t="s">
        <v>195</v>
      </c>
      <c r="C30" s="176">
        <f>SUMPRODUCT(C31:C32)</f>
        <v>0</v>
      </c>
      <c r="D30" s="176">
        <f t="shared" ref="D30:L30" si="5">SUMPRODUCT(D31:D32)</f>
        <v>0</v>
      </c>
      <c r="E30" s="176">
        <f t="shared" si="5"/>
        <v>0</v>
      </c>
      <c r="F30" s="176">
        <f t="shared" si="5"/>
        <v>0</v>
      </c>
      <c r="G30" s="176">
        <f t="shared" si="5"/>
        <v>0</v>
      </c>
      <c r="H30" s="176">
        <f t="shared" si="5"/>
        <v>0</v>
      </c>
      <c r="I30" s="176">
        <f t="shared" si="5"/>
        <v>0</v>
      </c>
      <c r="J30" s="176">
        <f t="shared" si="5"/>
        <v>0</v>
      </c>
      <c r="K30" s="176">
        <f t="shared" si="5"/>
        <v>0</v>
      </c>
      <c r="L30" s="176">
        <f t="shared" si="5"/>
        <v>0</v>
      </c>
    </row>
    <row r="31" spans="1:12" ht="15" outlineLevel="1">
      <c r="A31" s="246" t="s">
        <v>196</v>
      </c>
      <c r="B31" s="112" t="s">
        <v>197</v>
      </c>
      <c r="C31" s="159"/>
      <c r="D31" s="159"/>
      <c r="E31" s="159"/>
      <c r="F31" s="159"/>
      <c r="G31" s="159"/>
      <c r="H31" s="159"/>
      <c r="I31" s="159"/>
      <c r="J31" s="159"/>
      <c r="K31" s="159"/>
      <c r="L31" s="159"/>
    </row>
    <row r="32" spans="1:12" ht="15.6" outlineLevel="1" thickBot="1">
      <c r="A32" s="248" t="s">
        <v>198</v>
      </c>
      <c r="B32" s="113" t="s">
        <v>199</v>
      </c>
      <c r="C32" s="163"/>
      <c r="D32" s="163"/>
      <c r="E32" s="163"/>
      <c r="F32" s="163"/>
      <c r="G32" s="163"/>
      <c r="H32" s="163"/>
      <c r="I32" s="159"/>
      <c r="J32" s="159"/>
      <c r="K32" s="159"/>
      <c r="L32" s="159"/>
    </row>
    <row r="33" spans="1:12" ht="31.9" thickBot="1">
      <c r="A33" s="249" t="s">
        <v>200</v>
      </c>
      <c r="B33" s="172"/>
      <c r="C33" s="173">
        <f>C34+C59</f>
        <v>-500000</v>
      </c>
      <c r="D33" s="173">
        <f t="shared" ref="D33:L33" si="6">D34+D59</f>
        <v>0</v>
      </c>
      <c r="E33" s="173">
        <f t="shared" si="6"/>
        <v>0</v>
      </c>
      <c r="F33" s="173">
        <f t="shared" si="6"/>
        <v>0</v>
      </c>
      <c r="G33" s="173">
        <f t="shared" si="6"/>
        <v>0</v>
      </c>
      <c r="H33" s="173">
        <f t="shared" si="6"/>
        <v>0</v>
      </c>
      <c r="I33" s="173">
        <f t="shared" si="6"/>
        <v>0</v>
      </c>
      <c r="J33" s="173">
        <f t="shared" si="6"/>
        <v>0</v>
      </c>
      <c r="K33" s="173">
        <f t="shared" si="6"/>
        <v>0</v>
      </c>
      <c r="L33" s="173">
        <f t="shared" si="6"/>
        <v>0</v>
      </c>
    </row>
    <row r="34" spans="1:12" ht="30.4" customHeight="1" thickTop="1" thickBot="1">
      <c r="A34" s="180" t="s">
        <v>201</v>
      </c>
      <c r="B34" s="175" t="s">
        <v>202</v>
      </c>
      <c r="C34" s="174">
        <f>C35+C38+C41+C44+C47+C50+C53+C56</f>
        <v>0</v>
      </c>
      <c r="D34" s="174">
        <f t="shared" ref="D34:L34" si="7">D35+D38+D41+D44+D47+D50+D53+D56</f>
        <v>0</v>
      </c>
      <c r="E34" s="174">
        <f t="shared" si="7"/>
        <v>0</v>
      </c>
      <c r="F34" s="174">
        <f t="shared" si="7"/>
        <v>0</v>
      </c>
      <c r="G34" s="174">
        <f t="shared" si="7"/>
        <v>0</v>
      </c>
      <c r="H34" s="174">
        <f t="shared" si="7"/>
        <v>0</v>
      </c>
      <c r="I34" s="174">
        <f t="shared" si="7"/>
        <v>0</v>
      </c>
      <c r="J34" s="174">
        <f t="shared" si="7"/>
        <v>0</v>
      </c>
      <c r="K34" s="174">
        <f t="shared" si="7"/>
        <v>0</v>
      </c>
      <c r="L34" s="174">
        <f t="shared" si="7"/>
        <v>0</v>
      </c>
    </row>
    <row r="35" spans="1:12" ht="16.149999999999999" outlineLevel="1" thickBot="1">
      <c r="A35" s="250"/>
      <c r="B35" s="128" t="s">
        <v>203</v>
      </c>
      <c r="C35" s="169">
        <f>C37-C36</f>
        <v>0</v>
      </c>
      <c r="D35" s="169">
        <f t="shared" ref="D35:L35" si="8">D37-D36</f>
        <v>0</v>
      </c>
      <c r="E35" s="169">
        <f t="shared" si="8"/>
        <v>0</v>
      </c>
      <c r="F35" s="169">
        <f t="shared" si="8"/>
        <v>0</v>
      </c>
      <c r="G35" s="169">
        <f t="shared" si="8"/>
        <v>0</v>
      </c>
      <c r="H35" s="169">
        <f t="shared" si="8"/>
        <v>0</v>
      </c>
      <c r="I35" s="169">
        <f t="shared" si="8"/>
        <v>0</v>
      </c>
      <c r="J35" s="169">
        <f t="shared" si="8"/>
        <v>0</v>
      </c>
      <c r="K35" s="169">
        <f t="shared" si="8"/>
        <v>0</v>
      </c>
      <c r="L35" s="169">
        <f t="shared" si="8"/>
        <v>0</v>
      </c>
    </row>
    <row r="36" spans="1:12" ht="31.15" outlineLevel="1">
      <c r="A36" s="246" t="s">
        <v>204</v>
      </c>
      <c r="B36" s="162" t="s">
        <v>205</v>
      </c>
      <c r="C36" s="159"/>
      <c r="D36" s="159"/>
      <c r="E36" s="159"/>
      <c r="F36" s="159"/>
      <c r="G36" s="159"/>
      <c r="H36" s="159"/>
      <c r="I36" s="159"/>
      <c r="J36" s="159"/>
      <c r="K36" s="159"/>
      <c r="L36" s="159"/>
    </row>
    <row r="37" spans="1:12" ht="31.9" outlineLevel="1" thickBot="1">
      <c r="A37" s="246" t="s">
        <v>206</v>
      </c>
      <c r="B37" s="162" t="s">
        <v>207</v>
      </c>
      <c r="C37" s="170"/>
      <c r="D37" s="170"/>
      <c r="E37" s="170"/>
      <c r="F37" s="170"/>
      <c r="G37" s="170"/>
      <c r="H37" s="170"/>
      <c r="I37" s="170"/>
      <c r="J37" s="170"/>
      <c r="K37" s="170"/>
      <c r="L37" s="170"/>
    </row>
    <row r="38" spans="1:12" ht="16.149999999999999" outlineLevel="1" thickBot="1">
      <c r="A38" s="246"/>
      <c r="B38" s="128" t="s">
        <v>208</v>
      </c>
      <c r="C38" s="171">
        <f>C40-C39</f>
        <v>0</v>
      </c>
      <c r="D38" s="171">
        <f t="shared" ref="D38:L38" si="9">D40-D39</f>
        <v>0</v>
      </c>
      <c r="E38" s="171">
        <f t="shared" si="9"/>
        <v>0</v>
      </c>
      <c r="F38" s="171">
        <f t="shared" si="9"/>
        <v>0</v>
      </c>
      <c r="G38" s="171">
        <f t="shared" si="9"/>
        <v>0</v>
      </c>
      <c r="H38" s="171">
        <f t="shared" si="9"/>
        <v>0</v>
      </c>
      <c r="I38" s="171">
        <f t="shared" si="9"/>
        <v>0</v>
      </c>
      <c r="J38" s="171">
        <f t="shared" si="9"/>
        <v>0</v>
      </c>
      <c r="K38" s="171">
        <f t="shared" si="9"/>
        <v>0</v>
      </c>
      <c r="L38" s="171">
        <f t="shared" si="9"/>
        <v>0</v>
      </c>
    </row>
    <row r="39" spans="1:12" ht="31.15" outlineLevel="1">
      <c r="A39" s="246" t="s">
        <v>209</v>
      </c>
      <c r="B39" s="162" t="s">
        <v>210</v>
      </c>
      <c r="C39" s="159"/>
      <c r="D39" s="159"/>
      <c r="E39" s="159"/>
      <c r="F39" s="159"/>
      <c r="G39" s="159"/>
      <c r="H39" s="159"/>
      <c r="I39" s="159"/>
      <c r="J39" s="159"/>
      <c r="K39" s="159"/>
      <c r="L39" s="159"/>
    </row>
    <row r="40" spans="1:12" ht="31.9" outlineLevel="1" thickBot="1">
      <c r="A40" s="246" t="s">
        <v>211</v>
      </c>
      <c r="B40" s="162" t="s">
        <v>212</v>
      </c>
      <c r="C40" s="170"/>
      <c r="D40" s="170"/>
      <c r="E40" s="170"/>
      <c r="F40" s="170"/>
      <c r="G40" s="170"/>
      <c r="H40" s="170"/>
      <c r="I40" s="170"/>
      <c r="J40" s="170"/>
      <c r="K40" s="170"/>
      <c r="L40" s="170"/>
    </row>
    <row r="41" spans="1:12" ht="16.149999999999999" outlineLevel="1" thickBot="1">
      <c r="A41" s="246"/>
      <c r="B41" s="128" t="s">
        <v>213</v>
      </c>
      <c r="C41" s="171">
        <f>C43-C42</f>
        <v>0</v>
      </c>
      <c r="D41" s="171">
        <f t="shared" ref="D41:L41" si="10">D43-D42</f>
        <v>0</v>
      </c>
      <c r="E41" s="171">
        <f t="shared" si="10"/>
        <v>0</v>
      </c>
      <c r="F41" s="171">
        <f t="shared" si="10"/>
        <v>0</v>
      </c>
      <c r="G41" s="171">
        <f t="shared" si="10"/>
        <v>0</v>
      </c>
      <c r="H41" s="171">
        <f t="shared" si="10"/>
        <v>0</v>
      </c>
      <c r="I41" s="171">
        <f t="shared" si="10"/>
        <v>0</v>
      </c>
      <c r="J41" s="171">
        <f t="shared" si="10"/>
        <v>0</v>
      </c>
      <c r="K41" s="171">
        <f t="shared" si="10"/>
        <v>0</v>
      </c>
      <c r="L41" s="171">
        <f t="shared" si="10"/>
        <v>0</v>
      </c>
    </row>
    <row r="42" spans="1:12" ht="31.15" outlineLevel="1">
      <c r="A42" s="246" t="s">
        <v>214</v>
      </c>
      <c r="B42" s="162" t="s">
        <v>215</v>
      </c>
      <c r="C42" s="159"/>
      <c r="D42" s="159"/>
      <c r="E42" s="159"/>
      <c r="F42" s="159"/>
      <c r="G42" s="159"/>
      <c r="H42" s="159"/>
      <c r="I42" s="159"/>
      <c r="J42" s="159"/>
      <c r="K42" s="159"/>
      <c r="L42" s="159"/>
    </row>
    <row r="43" spans="1:12" ht="31.9" outlineLevel="1" thickBot="1">
      <c r="A43" s="246" t="s">
        <v>216</v>
      </c>
      <c r="B43" s="162" t="s">
        <v>217</v>
      </c>
      <c r="C43" s="170"/>
      <c r="D43" s="170"/>
      <c r="E43" s="170"/>
      <c r="F43" s="170"/>
      <c r="G43" s="170"/>
      <c r="H43" s="170"/>
      <c r="I43" s="170"/>
      <c r="J43" s="170"/>
      <c r="K43" s="170"/>
      <c r="L43" s="170"/>
    </row>
    <row r="44" spans="1:12" ht="16.149999999999999" outlineLevel="1" thickBot="1">
      <c r="A44" s="246"/>
      <c r="B44" s="128" t="s">
        <v>218</v>
      </c>
      <c r="C44" s="171">
        <f>C46-C45</f>
        <v>0</v>
      </c>
      <c r="D44" s="171">
        <f t="shared" ref="D44:L44" si="11">D46-D45</f>
        <v>0</v>
      </c>
      <c r="E44" s="171">
        <f t="shared" si="11"/>
        <v>0</v>
      </c>
      <c r="F44" s="171">
        <f t="shared" si="11"/>
        <v>0</v>
      </c>
      <c r="G44" s="171">
        <f t="shared" si="11"/>
        <v>0</v>
      </c>
      <c r="H44" s="171">
        <f t="shared" si="11"/>
        <v>0</v>
      </c>
      <c r="I44" s="171">
        <f t="shared" si="11"/>
        <v>0</v>
      </c>
      <c r="J44" s="171">
        <f t="shared" si="11"/>
        <v>0</v>
      </c>
      <c r="K44" s="171">
        <f t="shared" si="11"/>
        <v>0</v>
      </c>
      <c r="L44" s="171">
        <f t="shared" si="11"/>
        <v>0</v>
      </c>
    </row>
    <row r="45" spans="1:12" ht="15.6" outlineLevel="1">
      <c r="A45" s="246" t="s">
        <v>219</v>
      </c>
      <c r="B45" s="162" t="s">
        <v>220</v>
      </c>
      <c r="C45" s="159"/>
      <c r="D45" s="159"/>
      <c r="E45" s="159"/>
      <c r="F45" s="159"/>
      <c r="G45" s="159"/>
      <c r="H45" s="159"/>
      <c r="I45" s="159"/>
      <c r="J45" s="159"/>
      <c r="K45" s="159"/>
      <c r="L45" s="159"/>
    </row>
    <row r="46" spans="1:12" ht="31.9" outlineLevel="1" thickBot="1">
      <c r="A46" s="246" t="s">
        <v>221</v>
      </c>
      <c r="B46" s="162" t="s">
        <v>222</v>
      </c>
      <c r="C46" s="170"/>
      <c r="D46" s="170"/>
      <c r="E46" s="170"/>
      <c r="F46" s="170"/>
      <c r="G46" s="170"/>
      <c r="H46" s="170"/>
      <c r="I46" s="170"/>
      <c r="J46" s="170"/>
      <c r="K46" s="170"/>
      <c r="L46" s="170"/>
    </row>
    <row r="47" spans="1:12" ht="16.149999999999999" outlineLevel="1" thickBot="1">
      <c r="A47" s="246"/>
      <c r="B47" s="128" t="s">
        <v>223</v>
      </c>
      <c r="C47" s="171">
        <f>C49-C48</f>
        <v>0</v>
      </c>
      <c r="D47" s="171">
        <f t="shared" ref="D47:L47" si="12">D49-D48</f>
        <v>0</v>
      </c>
      <c r="E47" s="171">
        <f t="shared" si="12"/>
        <v>0</v>
      </c>
      <c r="F47" s="171">
        <f t="shared" si="12"/>
        <v>0</v>
      </c>
      <c r="G47" s="171">
        <f t="shared" si="12"/>
        <v>0</v>
      </c>
      <c r="H47" s="171">
        <f t="shared" si="12"/>
        <v>0</v>
      </c>
      <c r="I47" s="171">
        <f t="shared" si="12"/>
        <v>0</v>
      </c>
      <c r="J47" s="171">
        <f t="shared" si="12"/>
        <v>0</v>
      </c>
      <c r="K47" s="171">
        <f t="shared" si="12"/>
        <v>0</v>
      </c>
      <c r="L47" s="171">
        <f t="shared" si="12"/>
        <v>0</v>
      </c>
    </row>
    <row r="48" spans="1:12" ht="31.15" outlineLevel="1">
      <c r="A48" s="246" t="s">
        <v>224</v>
      </c>
      <c r="B48" s="162" t="s">
        <v>225</v>
      </c>
      <c r="C48" s="159"/>
      <c r="D48" s="159"/>
      <c r="E48" s="159"/>
      <c r="F48" s="159"/>
      <c r="G48" s="159"/>
      <c r="H48" s="159"/>
      <c r="I48" s="159"/>
      <c r="J48" s="159"/>
      <c r="K48" s="159"/>
      <c r="L48" s="159"/>
    </row>
    <row r="49" spans="1:12" ht="31.9" outlineLevel="1" thickBot="1">
      <c r="A49" s="246" t="s">
        <v>226</v>
      </c>
      <c r="B49" s="162" t="s">
        <v>227</v>
      </c>
      <c r="C49" s="170"/>
      <c r="D49" s="170"/>
      <c r="E49" s="170"/>
      <c r="F49" s="170"/>
      <c r="G49" s="170"/>
      <c r="H49" s="170"/>
      <c r="I49" s="170"/>
      <c r="J49" s="170"/>
      <c r="K49" s="170"/>
      <c r="L49" s="170"/>
    </row>
    <row r="50" spans="1:12" ht="16.149999999999999" outlineLevel="1" thickBot="1">
      <c r="A50" s="246"/>
      <c r="B50" s="128" t="s">
        <v>228</v>
      </c>
      <c r="C50" s="171">
        <f>C52-C51</f>
        <v>0</v>
      </c>
      <c r="D50" s="171">
        <f t="shared" ref="D50:L50" si="13">D52-D51</f>
        <v>0</v>
      </c>
      <c r="E50" s="171">
        <f t="shared" si="13"/>
        <v>0</v>
      </c>
      <c r="F50" s="171">
        <f t="shared" si="13"/>
        <v>0</v>
      </c>
      <c r="G50" s="171">
        <f t="shared" si="13"/>
        <v>0</v>
      </c>
      <c r="H50" s="171">
        <f t="shared" si="13"/>
        <v>0</v>
      </c>
      <c r="I50" s="171">
        <f t="shared" si="13"/>
        <v>0</v>
      </c>
      <c r="J50" s="171">
        <f t="shared" si="13"/>
        <v>0</v>
      </c>
      <c r="K50" s="171">
        <f t="shared" si="13"/>
        <v>0</v>
      </c>
      <c r="L50" s="171">
        <f t="shared" si="13"/>
        <v>0</v>
      </c>
    </row>
    <row r="51" spans="1:12" ht="31.15" outlineLevel="1">
      <c r="A51" s="246" t="s">
        <v>229</v>
      </c>
      <c r="B51" s="162" t="s">
        <v>230</v>
      </c>
      <c r="C51" s="159"/>
      <c r="D51" s="159"/>
      <c r="E51" s="159"/>
      <c r="F51" s="159"/>
      <c r="G51" s="159"/>
      <c r="H51" s="159"/>
      <c r="I51" s="159"/>
      <c r="J51" s="159"/>
      <c r="K51" s="159"/>
      <c r="L51" s="159"/>
    </row>
    <row r="52" spans="1:12" ht="31.9" outlineLevel="1" thickBot="1">
      <c r="A52" s="246" t="s">
        <v>231</v>
      </c>
      <c r="B52" s="162" t="s">
        <v>232</v>
      </c>
      <c r="C52" s="170"/>
      <c r="D52" s="170"/>
      <c r="E52" s="170"/>
      <c r="F52" s="170"/>
      <c r="G52" s="170"/>
      <c r="H52" s="170"/>
      <c r="I52" s="170"/>
      <c r="J52" s="170"/>
      <c r="K52" s="170"/>
      <c r="L52" s="170"/>
    </row>
    <row r="53" spans="1:12" ht="16.149999999999999" outlineLevel="1" thickBot="1">
      <c r="A53" s="246"/>
      <c r="B53" s="128" t="s">
        <v>233</v>
      </c>
      <c r="C53" s="171">
        <f>C55-C54</f>
        <v>0</v>
      </c>
      <c r="D53" s="171">
        <f t="shared" ref="D53:L53" si="14">D55-D54</f>
        <v>0</v>
      </c>
      <c r="E53" s="171">
        <f t="shared" si="14"/>
        <v>0</v>
      </c>
      <c r="F53" s="171">
        <f t="shared" si="14"/>
        <v>0</v>
      </c>
      <c r="G53" s="171">
        <f t="shared" si="14"/>
        <v>0</v>
      </c>
      <c r="H53" s="171">
        <f t="shared" si="14"/>
        <v>0</v>
      </c>
      <c r="I53" s="171">
        <f t="shared" si="14"/>
        <v>0</v>
      </c>
      <c r="J53" s="171">
        <f t="shared" si="14"/>
        <v>0</v>
      </c>
      <c r="K53" s="171">
        <f t="shared" si="14"/>
        <v>0</v>
      </c>
      <c r="L53" s="171">
        <f t="shared" si="14"/>
        <v>0</v>
      </c>
    </row>
    <row r="54" spans="1:12" ht="31.15" outlineLevel="1">
      <c r="A54" s="246" t="s">
        <v>234</v>
      </c>
      <c r="B54" s="162" t="s">
        <v>235</v>
      </c>
      <c r="C54" s="159"/>
      <c r="D54" s="159"/>
      <c r="E54" s="159"/>
      <c r="F54" s="159"/>
      <c r="G54" s="159"/>
      <c r="H54" s="159"/>
      <c r="I54" s="159"/>
      <c r="J54" s="159"/>
      <c r="K54" s="159"/>
      <c r="L54" s="159"/>
    </row>
    <row r="55" spans="1:12" ht="31.9" outlineLevel="1" thickBot="1">
      <c r="A55" s="246" t="s">
        <v>236</v>
      </c>
      <c r="B55" s="162" t="s">
        <v>237</v>
      </c>
      <c r="C55" s="170"/>
      <c r="D55" s="170"/>
      <c r="E55" s="170"/>
      <c r="F55" s="170"/>
      <c r="G55" s="170"/>
      <c r="H55" s="170"/>
      <c r="I55" s="170"/>
      <c r="J55" s="170"/>
      <c r="K55" s="170"/>
      <c r="L55" s="170"/>
    </row>
    <row r="56" spans="1:12" ht="16.149999999999999" outlineLevel="1" thickBot="1">
      <c r="A56" s="246"/>
      <c r="B56" s="128" t="s">
        <v>238</v>
      </c>
      <c r="C56" s="171">
        <f>C58-C57</f>
        <v>0</v>
      </c>
      <c r="D56" s="171">
        <f t="shared" ref="D56:L56" si="15">D58-D57</f>
        <v>0</v>
      </c>
      <c r="E56" s="171">
        <f t="shared" si="15"/>
        <v>0</v>
      </c>
      <c r="F56" s="171">
        <f t="shared" si="15"/>
        <v>0</v>
      </c>
      <c r="G56" s="171">
        <f t="shared" si="15"/>
        <v>0</v>
      </c>
      <c r="H56" s="171">
        <f t="shared" si="15"/>
        <v>0</v>
      </c>
      <c r="I56" s="171">
        <f t="shared" si="15"/>
        <v>0</v>
      </c>
      <c r="J56" s="171">
        <f t="shared" si="15"/>
        <v>0</v>
      </c>
      <c r="K56" s="171">
        <f t="shared" si="15"/>
        <v>0</v>
      </c>
      <c r="L56" s="171">
        <f t="shared" si="15"/>
        <v>0</v>
      </c>
    </row>
    <row r="57" spans="1:12" ht="15.6" outlineLevel="1">
      <c r="A57" s="246" t="s">
        <v>239</v>
      </c>
      <c r="B57" s="162" t="s">
        <v>240</v>
      </c>
      <c r="C57" s="159"/>
      <c r="D57" s="159"/>
      <c r="E57" s="159"/>
      <c r="F57" s="159"/>
      <c r="G57" s="159"/>
      <c r="H57" s="159"/>
      <c r="I57" s="159"/>
      <c r="J57" s="159"/>
      <c r="K57" s="159"/>
      <c r="L57" s="159"/>
    </row>
    <row r="58" spans="1:12" ht="31.9" outlineLevel="1" thickBot="1">
      <c r="A58" s="246" t="s">
        <v>241</v>
      </c>
      <c r="B58" s="162" t="s">
        <v>242</v>
      </c>
      <c r="C58" s="170"/>
      <c r="D58" s="170"/>
      <c r="E58" s="170"/>
      <c r="F58" s="170"/>
      <c r="G58" s="170"/>
      <c r="H58" s="170"/>
      <c r="I58" s="170"/>
      <c r="J58" s="170"/>
      <c r="K58" s="170"/>
      <c r="L58" s="170"/>
    </row>
    <row r="59" spans="1:12" ht="31.9" thickBot="1">
      <c r="A59" s="180" t="s">
        <v>243</v>
      </c>
      <c r="B59" s="175" t="s">
        <v>244</v>
      </c>
      <c r="C59" s="176">
        <f>C60+C63+C66</f>
        <v>-500000</v>
      </c>
      <c r="D59" s="176">
        <f t="shared" ref="D59:L59" si="16">D60+D63+D66</f>
        <v>0</v>
      </c>
      <c r="E59" s="176">
        <f t="shared" si="16"/>
        <v>0</v>
      </c>
      <c r="F59" s="176">
        <f t="shared" si="16"/>
        <v>0</v>
      </c>
      <c r="G59" s="176">
        <f t="shared" si="16"/>
        <v>0</v>
      </c>
      <c r="H59" s="176">
        <f t="shared" si="16"/>
        <v>0</v>
      </c>
      <c r="I59" s="176">
        <f t="shared" si="16"/>
        <v>0</v>
      </c>
      <c r="J59" s="176">
        <f t="shared" si="16"/>
        <v>0</v>
      </c>
      <c r="K59" s="176">
        <f t="shared" si="16"/>
        <v>0</v>
      </c>
      <c r="L59" s="176">
        <f t="shared" si="16"/>
        <v>0</v>
      </c>
    </row>
    <row r="60" spans="1:12" ht="16.149999999999999" outlineLevel="1" thickBot="1">
      <c r="A60" s="246"/>
      <c r="B60" s="128" t="s">
        <v>245</v>
      </c>
      <c r="C60" s="171">
        <f>C62-C61</f>
        <v>-500000</v>
      </c>
      <c r="D60" s="171">
        <f t="shared" ref="D60:L60" si="17">D62-D61</f>
        <v>0</v>
      </c>
      <c r="E60" s="171">
        <f t="shared" si="17"/>
        <v>0</v>
      </c>
      <c r="F60" s="171">
        <f t="shared" si="17"/>
        <v>0</v>
      </c>
      <c r="G60" s="171">
        <f t="shared" si="17"/>
        <v>0</v>
      </c>
      <c r="H60" s="171">
        <f t="shared" si="17"/>
        <v>0</v>
      </c>
      <c r="I60" s="171">
        <f t="shared" si="17"/>
        <v>0</v>
      </c>
      <c r="J60" s="171">
        <f t="shared" si="17"/>
        <v>0</v>
      </c>
      <c r="K60" s="171">
        <f t="shared" si="17"/>
        <v>0</v>
      </c>
      <c r="L60" s="171">
        <f t="shared" si="17"/>
        <v>0</v>
      </c>
    </row>
    <row r="61" spans="1:12" ht="31.15" outlineLevel="1">
      <c r="A61" s="246" t="s">
        <v>246</v>
      </c>
      <c r="B61" s="162" t="s">
        <v>247</v>
      </c>
      <c r="C61" s="159">
        <v>1000000</v>
      </c>
      <c r="D61" s="159"/>
      <c r="E61" s="159"/>
      <c r="F61" s="159"/>
      <c r="G61" s="159"/>
      <c r="H61" s="159"/>
      <c r="I61" s="159"/>
      <c r="J61" s="159"/>
      <c r="K61" s="159"/>
      <c r="L61" s="159"/>
    </row>
    <row r="62" spans="1:12" ht="31.9" outlineLevel="1" thickBot="1">
      <c r="A62" s="246" t="s">
        <v>248</v>
      </c>
      <c r="B62" s="162" t="s">
        <v>249</v>
      </c>
      <c r="C62" s="170">
        <v>500000</v>
      </c>
      <c r="D62" s="170"/>
      <c r="E62" s="170"/>
      <c r="F62" s="170"/>
      <c r="G62" s="170"/>
      <c r="H62" s="170"/>
      <c r="I62" s="170"/>
      <c r="J62" s="170"/>
      <c r="K62" s="170"/>
      <c r="L62" s="170"/>
    </row>
    <row r="63" spans="1:12" ht="16.149999999999999" outlineLevel="1" thickBot="1">
      <c r="A63" s="246" t="s">
        <v>250</v>
      </c>
      <c r="B63" s="128" t="s">
        <v>251</v>
      </c>
      <c r="C63" s="171">
        <f>C65-C64</f>
        <v>0</v>
      </c>
      <c r="D63" s="171">
        <f t="shared" ref="D63:L63" si="18">D65-D64</f>
        <v>0</v>
      </c>
      <c r="E63" s="171">
        <f t="shared" si="18"/>
        <v>0</v>
      </c>
      <c r="F63" s="171">
        <f t="shared" si="18"/>
        <v>0</v>
      </c>
      <c r="G63" s="171">
        <f t="shared" si="18"/>
        <v>0</v>
      </c>
      <c r="H63" s="171">
        <f t="shared" si="18"/>
        <v>0</v>
      </c>
      <c r="I63" s="171">
        <f t="shared" si="18"/>
        <v>0</v>
      </c>
      <c r="J63" s="171">
        <f t="shared" si="18"/>
        <v>0</v>
      </c>
      <c r="K63" s="171">
        <f t="shared" si="18"/>
        <v>0</v>
      </c>
      <c r="L63" s="171">
        <f t="shared" si="18"/>
        <v>0</v>
      </c>
    </row>
    <row r="64" spans="1:12" ht="31.15" outlineLevel="1">
      <c r="A64" s="246" t="s">
        <v>252</v>
      </c>
      <c r="B64" s="162" t="s">
        <v>253</v>
      </c>
      <c r="C64" s="159"/>
      <c r="D64" s="159"/>
      <c r="E64" s="159"/>
      <c r="F64" s="159"/>
      <c r="G64" s="159"/>
      <c r="H64" s="159"/>
      <c r="I64" s="159"/>
      <c r="J64" s="159"/>
      <c r="K64" s="159"/>
      <c r="L64" s="159"/>
    </row>
    <row r="65" spans="1:12" ht="31.9" outlineLevel="1" thickBot="1">
      <c r="A65" s="246" t="s">
        <v>254</v>
      </c>
      <c r="B65" s="162" t="s">
        <v>255</v>
      </c>
      <c r="C65" s="170"/>
      <c r="D65" s="170"/>
      <c r="E65" s="170"/>
      <c r="F65" s="170"/>
      <c r="G65" s="170"/>
      <c r="H65" s="170"/>
      <c r="I65" s="170"/>
      <c r="J65" s="170"/>
      <c r="K65" s="170"/>
      <c r="L65" s="170"/>
    </row>
    <row r="66" spans="1:12" ht="16.149999999999999" outlineLevel="1" thickBot="1">
      <c r="A66" s="246"/>
      <c r="B66" s="128" t="s">
        <v>256</v>
      </c>
      <c r="C66" s="171">
        <f>C68-C67</f>
        <v>0</v>
      </c>
      <c r="D66" s="171">
        <f t="shared" ref="D66:L66" si="19">D68-D67</f>
        <v>0</v>
      </c>
      <c r="E66" s="171">
        <f t="shared" si="19"/>
        <v>0</v>
      </c>
      <c r="F66" s="171">
        <f t="shared" si="19"/>
        <v>0</v>
      </c>
      <c r="G66" s="171">
        <f t="shared" si="19"/>
        <v>0</v>
      </c>
      <c r="H66" s="171">
        <f t="shared" si="19"/>
        <v>0</v>
      </c>
      <c r="I66" s="171">
        <f t="shared" si="19"/>
        <v>0</v>
      </c>
      <c r="J66" s="171">
        <f t="shared" si="19"/>
        <v>0</v>
      </c>
      <c r="K66" s="171">
        <f t="shared" si="19"/>
        <v>0</v>
      </c>
      <c r="L66" s="171">
        <f t="shared" si="19"/>
        <v>0</v>
      </c>
    </row>
    <row r="67" spans="1:12" ht="31.15" outlineLevel="1">
      <c r="A67" s="246" t="s">
        <v>257</v>
      </c>
      <c r="B67" s="162" t="s">
        <v>258</v>
      </c>
      <c r="C67" s="159"/>
      <c r="D67" s="159"/>
      <c r="E67" s="159"/>
      <c r="F67" s="159"/>
      <c r="G67" s="159"/>
      <c r="H67" s="159"/>
      <c r="I67" s="159"/>
      <c r="J67" s="159"/>
      <c r="K67" s="159"/>
      <c r="L67" s="159"/>
    </row>
    <row r="68" spans="1:12" ht="31.9" outlineLevel="1" thickBot="1">
      <c r="A68" s="246" t="s">
        <v>259</v>
      </c>
      <c r="B68" s="161" t="s">
        <v>260</v>
      </c>
      <c r="C68" s="160"/>
      <c r="D68" s="160"/>
      <c r="E68" s="160"/>
      <c r="F68" s="160"/>
      <c r="G68" s="160"/>
      <c r="H68" s="160"/>
      <c r="I68" s="159"/>
      <c r="J68" s="159"/>
      <c r="K68" s="159"/>
      <c r="L68" s="159"/>
    </row>
    <row r="69" spans="1:12" ht="32.25" customHeight="1">
      <c r="A69" s="158" t="s">
        <v>261</v>
      </c>
      <c r="B69" s="157">
        <f>SUM(C69:H69)</f>
        <v>-500000</v>
      </c>
      <c r="C69" s="156">
        <f>C7+C33</f>
        <v>-500000</v>
      </c>
      <c r="D69" s="156">
        <f t="shared" ref="D69:L69" si="20">D7+D33</f>
        <v>0</v>
      </c>
      <c r="E69" s="156">
        <f t="shared" si="20"/>
        <v>0</v>
      </c>
      <c r="F69" s="156">
        <f t="shared" si="20"/>
        <v>0</v>
      </c>
      <c r="G69" s="156">
        <f t="shared" si="20"/>
        <v>0</v>
      </c>
      <c r="H69" s="156">
        <f t="shared" si="20"/>
        <v>0</v>
      </c>
      <c r="I69" s="156">
        <f t="shared" si="20"/>
        <v>0</v>
      </c>
      <c r="J69" s="156">
        <f t="shared" si="20"/>
        <v>0</v>
      </c>
      <c r="K69" s="156">
        <f t="shared" si="20"/>
        <v>0</v>
      </c>
      <c r="L69" s="156">
        <f t="shared" si="20"/>
        <v>0</v>
      </c>
    </row>
    <row r="70" spans="1:12" ht="14.45" thickBot="1">
      <c r="A70" s="155" t="s">
        <v>142</v>
      </c>
      <c r="B70" s="154"/>
      <c r="C70" s="153">
        <v>1</v>
      </c>
      <c r="D70" s="153">
        <f>1/(1+$B$3)^C5</f>
        <v>0.99502487562189068</v>
      </c>
      <c r="E70" s="153">
        <f t="shared" ref="E70:H70" si="21">1/(1+$B$3)^D5</f>
        <v>0.99007450310635903</v>
      </c>
      <c r="F70" s="153">
        <f t="shared" si="21"/>
        <v>0.98514875930981005</v>
      </c>
      <c r="G70" s="153">
        <f t="shared" si="21"/>
        <v>0.9802475217013038</v>
      </c>
      <c r="H70" s="153">
        <f t="shared" si="21"/>
        <v>0.97537066835950648</v>
      </c>
      <c r="I70" s="153">
        <f>1/(1+$B$3)^H5</f>
        <v>0.97051807796965839</v>
      </c>
      <c r="J70" s="153">
        <f>1/(1+$B$3)^I5</f>
        <v>0.96568962982055562</v>
      </c>
      <c r="K70" s="153">
        <f>1/(1+$B$3)^J5</f>
        <v>0.96088520380154796</v>
      </c>
      <c r="L70" s="153">
        <f>1/(1+$B$3)^K5</f>
        <v>0.95610468039955032</v>
      </c>
    </row>
    <row r="71" spans="1:12" ht="33" customHeight="1" thickTop="1" thickBot="1">
      <c r="A71" s="152" t="s">
        <v>262</v>
      </c>
      <c r="B71" s="151">
        <f>SUM(C71:G71)</f>
        <v>-500000</v>
      </c>
      <c r="C71" s="150">
        <f>C69*C70</f>
        <v>-500000</v>
      </c>
      <c r="D71" s="150">
        <f>D69*D70</f>
        <v>0</v>
      </c>
      <c r="E71" s="150">
        <f t="shared" ref="E71:L71" si="22">E69*E70</f>
        <v>0</v>
      </c>
      <c r="F71" s="150">
        <f>F69*F70</f>
        <v>0</v>
      </c>
      <c r="G71" s="150">
        <f t="shared" si="22"/>
        <v>0</v>
      </c>
      <c r="H71" s="150">
        <f t="shared" si="22"/>
        <v>0</v>
      </c>
      <c r="I71" s="150">
        <f t="shared" si="22"/>
        <v>0</v>
      </c>
      <c r="J71" s="150">
        <f t="shared" si="22"/>
        <v>0</v>
      </c>
      <c r="K71" s="150">
        <f t="shared" si="22"/>
        <v>0</v>
      </c>
      <c r="L71" s="150">
        <f t="shared" si="22"/>
        <v>0</v>
      </c>
    </row>
    <row r="72" spans="1:12" ht="29.25" customHeight="1">
      <c r="A72" s="149" t="s">
        <v>263</v>
      </c>
      <c r="B72" s="148"/>
      <c r="C72" s="147">
        <f>C69</f>
        <v>-500000</v>
      </c>
      <c r="D72" s="147">
        <f>C72+D69</f>
        <v>-500000</v>
      </c>
      <c r="E72" s="147">
        <f t="shared" ref="E72:L72" si="23">D72+E69</f>
        <v>-500000</v>
      </c>
      <c r="F72" s="147">
        <f t="shared" si="23"/>
        <v>-500000</v>
      </c>
      <c r="G72" s="147">
        <f>F72+G69</f>
        <v>-500000</v>
      </c>
      <c r="H72" s="147">
        <f t="shared" si="23"/>
        <v>-500000</v>
      </c>
      <c r="I72" s="147">
        <f t="shared" si="23"/>
        <v>-500000</v>
      </c>
      <c r="J72" s="147">
        <f t="shared" si="23"/>
        <v>-500000</v>
      </c>
      <c r="K72" s="147">
        <f t="shared" si="23"/>
        <v>-500000</v>
      </c>
      <c r="L72" s="147">
        <f t="shared" si="23"/>
        <v>-500000</v>
      </c>
    </row>
    <row r="73" spans="1:12" ht="57" customHeight="1" thickBot="1">
      <c r="A73" s="146" t="s">
        <v>264</v>
      </c>
      <c r="B73" s="145"/>
      <c r="C73" s="144">
        <f>C71</f>
        <v>-500000</v>
      </c>
      <c r="D73" s="144">
        <f>C73+D71</f>
        <v>-500000</v>
      </c>
      <c r="E73" s="144">
        <f>D73+E71</f>
        <v>-500000</v>
      </c>
      <c r="F73" s="144">
        <f>E73+F71</f>
        <v>-500000</v>
      </c>
      <c r="G73" s="144">
        <f>F73+G71</f>
        <v>-500000</v>
      </c>
      <c r="H73" s="144">
        <f>G73+H71</f>
        <v>-500000</v>
      </c>
      <c r="I73" s="144">
        <f t="shared" ref="I73:L73" si="24">H73+I71</f>
        <v>-500000</v>
      </c>
      <c r="J73" s="144">
        <f t="shared" si="24"/>
        <v>-500000</v>
      </c>
      <c r="K73" s="144">
        <f t="shared" si="24"/>
        <v>-500000</v>
      </c>
      <c r="L73" s="144">
        <f t="shared" si="24"/>
        <v>-500000</v>
      </c>
    </row>
    <row r="74" spans="1:12" ht="15.6">
      <c r="A74" s="114"/>
      <c r="B74" s="115"/>
      <c r="C74" s="116"/>
      <c r="D74" s="116"/>
      <c r="E74" s="116"/>
      <c r="F74" s="116"/>
      <c r="G74" s="116"/>
    </row>
    <row r="75" spans="1:12" ht="15.6">
      <c r="A75" s="117"/>
    </row>
    <row r="76" spans="1:12" ht="15.6">
      <c r="A76" s="117"/>
    </row>
    <row r="77" spans="1:12" ht="15.6">
      <c r="A77" s="117"/>
    </row>
    <row r="78" spans="1:12" ht="15.6">
      <c r="A78" s="117"/>
    </row>
    <row r="79" spans="1:12" ht="15.6">
      <c r="A79" s="117"/>
    </row>
    <row r="80" spans="1:12" ht="15.6">
      <c r="A80" s="117"/>
    </row>
    <row r="81" spans="1:1" ht="15.6">
      <c r="A81" s="117"/>
    </row>
    <row r="82" spans="1:1" ht="15.6">
      <c r="A82" s="117"/>
    </row>
    <row r="83" spans="1:1" ht="15.6">
      <c r="A83" s="117"/>
    </row>
    <row r="84" spans="1:1" ht="15.6">
      <c r="A84" s="117"/>
    </row>
    <row r="85" spans="1:1" ht="15.6">
      <c r="A85" s="117"/>
    </row>
    <row r="86" spans="1:1" ht="15.6">
      <c r="A86" s="117"/>
    </row>
    <row r="87" spans="1:1" ht="15.6">
      <c r="A87" s="117"/>
    </row>
    <row r="88" spans="1:1" ht="15.6">
      <c r="A88" s="117"/>
    </row>
    <row r="89" spans="1:1" ht="15.6">
      <c r="A89" s="114"/>
    </row>
    <row r="90" spans="1:1" ht="15.6">
      <c r="A90" s="114"/>
    </row>
    <row r="91" spans="1:1" ht="15.6">
      <c r="A91" s="114"/>
    </row>
    <row r="92" spans="1:1" ht="15.6">
      <c r="A92" s="114"/>
    </row>
    <row r="93" spans="1:1" ht="15.6">
      <c r="A93" s="114"/>
    </row>
    <row r="94" spans="1:1" ht="15.6">
      <c r="A94" s="114"/>
    </row>
    <row r="95" spans="1:1" ht="15.6">
      <c r="A95" s="114"/>
    </row>
    <row r="96" spans="1:1" ht="15.6">
      <c r="A96" s="114"/>
    </row>
    <row r="97" spans="1:7" ht="15.6">
      <c r="A97" s="114"/>
    </row>
    <row r="98" spans="1:7" ht="15.6">
      <c r="A98" s="114"/>
    </row>
    <row r="99" spans="1:7" ht="15.6">
      <c r="A99" s="114"/>
    </row>
    <row r="100" spans="1:7" ht="17.45">
      <c r="A100" s="117"/>
      <c r="C100" s="119"/>
      <c r="D100" s="119"/>
      <c r="E100" s="119"/>
      <c r="F100" s="119"/>
      <c r="G100" s="119"/>
    </row>
    <row r="101" spans="1:7" ht="15.6">
      <c r="A101" s="114"/>
      <c r="C101" s="120"/>
      <c r="D101" s="121"/>
      <c r="E101" s="121"/>
      <c r="F101" s="121"/>
      <c r="G101" s="121"/>
    </row>
    <row r="102" spans="1:7" ht="15.6">
      <c r="A102" s="114"/>
      <c r="C102" s="122"/>
      <c r="D102" s="123"/>
      <c r="E102" s="123"/>
      <c r="F102" s="123"/>
      <c r="G102" s="123"/>
    </row>
    <row r="103" spans="1:7" ht="15.6">
      <c r="A103" s="114"/>
      <c r="C103" s="124"/>
      <c r="D103" s="123"/>
      <c r="E103" s="123"/>
      <c r="F103" s="123"/>
      <c r="G103" s="123"/>
    </row>
    <row r="104" spans="1:7" ht="15.6">
      <c r="A104" s="114"/>
      <c r="C104" s="124"/>
      <c r="D104" s="123"/>
      <c r="E104" s="123"/>
      <c r="F104" s="123"/>
      <c r="G104" s="123"/>
    </row>
    <row r="105" spans="1:7" ht="15">
      <c r="C105" s="124"/>
      <c r="D105" s="123"/>
      <c r="E105" s="123"/>
      <c r="F105" s="123"/>
      <c r="G105" s="123"/>
    </row>
    <row r="106" spans="1:7" ht="15">
      <c r="C106" s="124"/>
      <c r="D106" s="125"/>
      <c r="E106" s="125"/>
      <c r="F106" s="125"/>
      <c r="G106" s="125"/>
    </row>
    <row r="107" spans="1:7" ht="15">
      <c r="C107" s="120"/>
      <c r="D107" s="126"/>
      <c r="E107" s="126"/>
      <c r="F107" s="126"/>
      <c r="G107" s="126"/>
    </row>
    <row r="108" spans="1:7" ht="15">
      <c r="C108" s="124"/>
      <c r="D108" s="123"/>
      <c r="E108" s="123"/>
      <c r="F108" s="123"/>
      <c r="G108" s="123"/>
    </row>
    <row r="109" spans="1:7" ht="15">
      <c r="C109" s="124"/>
      <c r="D109" s="123"/>
      <c r="E109" s="123"/>
      <c r="F109" s="123"/>
      <c r="G109" s="123"/>
    </row>
    <row r="110" spans="1:7" ht="15">
      <c r="C110" s="124"/>
      <c r="D110" s="123"/>
      <c r="E110" s="123"/>
      <c r="F110" s="123"/>
      <c r="G110" s="123"/>
    </row>
    <row r="111" spans="1:7" ht="15">
      <c r="C111" s="124"/>
      <c r="D111" s="123"/>
      <c r="E111" s="123"/>
      <c r="F111" s="123"/>
      <c r="G111" s="123"/>
    </row>
    <row r="112" spans="1:7" ht="15">
      <c r="C112" s="124"/>
      <c r="D112" s="123"/>
      <c r="E112" s="123"/>
      <c r="F112" s="123"/>
      <c r="G112" s="123"/>
    </row>
    <row r="113" spans="3:7" ht="15">
      <c r="C113" s="124"/>
      <c r="D113" s="123"/>
      <c r="E113" s="123"/>
      <c r="F113" s="123"/>
      <c r="G113" s="123"/>
    </row>
    <row r="114" spans="3:7" ht="15">
      <c r="C114" s="124"/>
      <c r="D114" s="127"/>
      <c r="E114" s="126"/>
      <c r="F114" s="126"/>
      <c r="G114" s="126"/>
    </row>
    <row r="115" spans="3:7" ht="15">
      <c r="C115" s="120"/>
      <c r="D115" s="126"/>
      <c r="E115" s="126"/>
      <c r="F115" s="126"/>
      <c r="G115" s="126"/>
    </row>
    <row r="116" spans="3:7" ht="15">
      <c r="C116" s="124"/>
      <c r="D116" s="123"/>
      <c r="E116" s="123"/>
      <c r="F116" s="123"/>
      <c r="G116" s="123"/>
    </row>
    <row r="117" spans="3:7" ht="15">
      <c r="C117" s="124"/>
      <c r="D117" s="123"/>
      <c r="E117" s="123"/>
      <c r="F117" s="123"/>
      <c r="G117" s="123"/>
    </row>
    <row r="118" spans="3:7" ht="15">
      <c r="C118" s="124"/>
      <c r="D118" s="123"/>
      <c r="E118" s="123"/>
      <c r="F118" s="123"/>
      <c r="G118" s="123"/>
    </row>
    <row r="119" spans="3:7" ht="15">
      <c r="C119" s="124"/>
      <c r="D119" s="123"/>
      <c r="E119" s="123"/>
      <c r="F119" s="123"/>
      <c r="G119" s="123"/>
    </row>
    <row r="120" spans="3:7" ht="15">
      <c r="C120" s="124"/>
      <c r="D120" s="123"/>
      <c r="E120" s="123"/>
      <c r="F120" s="123"/>
      <c r="G120" s="123"/>
    </row>
    <row r="121" spans="3:7" ht="15">
      <c r="C121" s="124"/>
      <c r="D121" s="123"/>
      <c r="E121" s="123"/>
      <c r="F121" s="123"/>
      <c r="G121" s="123"/>
    </row>
    <row r="122" spans="3:7" ht="15">
      <c r="C122" s="124"/>
      <c r="D122" s="123"/>
      <c r="E122" s="123"/>
      <c r="F122" s="123"/>
      <c r="G122" s="123"/>
    </row>
    <row r="123" spans="3:7" ht="15">
      <c r="C123" s="124"/>
      <c r="D123" s="127"/>
      <c r="E123" s="126"/>
      <c r="F123" s="126"/>
      <c r="G123" s="126"/>
    </row>
  </sheetData>
  <mergeCells count="5">
    <mergeCell ref="A1:B1"/>
    <mergeCell ref="A2:B2"/>
    <mergeCell ref="A4:B4"/>
    <mergeCell ref="A5:A6"/>
    <mergeCell ref="B5:B6"/>
  </mergeCells>
  <pageMargins left="0.7" right="0.7" top="0.75" bottom="0.75" header="0.3" footer="0.3"/>
  <pageSetup paperSize="9" scale="33"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1DBAD51B85B5BD4AA3D15A154D209117" ma:contentTypeVersion="18" ma:contentTypeDescription="Ein neues Dokument erstellen." ma:contentTypeScope="" ma:versionID="53b4567274c9c52de5b779cb2e963075">
  <xsd:schema xmlns:xsd="http://www.w3.org/2001/XMLSchema" xmlns:xs="http://www.w3.org/2001/XMLSchema" xmlns:p="http://schemas.microsoft.com/office/2006/metadata/properties" xmlns:ns2="6b10ead0-bd34-4229-a33f-ddc2b1baf961" xmlns:ns3="e2ec8d1a-d64d-4404-829c-26fbb48b3b2b" targetNamespace="http://schemas.microsoft.com/office/2006/metadata/properties" ma:root="true" ma:fieldsID="228e5520e85f8b95bae4501925751b19" ns2:_="" ns3:_="">
    <xsd:import namespace="6b10ead0-bd34-4229-a33f-ddc2b1baf961"/>
    <xsd:import namespace="e2ec8d1a-d64d-4404-829c-26fbb48b3b2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b10ead0-bd34-4229-a33f-ddc2b1baf96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Bildmarkierungen" ma:readOnly="false" ma:fieldId="{5cf76f15-5ced-4ddc-b409-7134ff3c332f}" ma:taxonomyMulti="true" ma:sspId="3b76741d-2708-46a6-bf97-e878451aa8a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2ec8d1a-d64d-4404-829c-26fbb48b3b2b"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a4bbac48-3b7d-4a2e-aaf6-f95181461ad1}" ma:internalName="TaxCatchAll" ma:showField="CatchAllData" ma:web="e2ec8d1a-d64d-4404-829c-26fbb48b3b2b">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e2ec8d1a-d64d-4404-829c-26fbb48b3b2b" xsi:nil="true"/>
    <lcf76f155ced4ddcb4097134ff3c332f xmlns="6b10ead0-bd34-4229-a33f-ddc2b1baf961">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AC8CCC8-215B-4300-9F61-4C82CADADD2A}"/>
</file>

<file path=customXml/itemProps2.xml><?xml version="1.0" encoding="utf-8"?>
<ds:datastoreItem xmlns:ds="http://schemas.openxmlformats.org/officeDocument/2006/customXml" ds:itemID="{65BFA7F1-F28C-4E8D-96DD-ACE14812EDA0}"/>
</file>

<file path=customXml/itemProps3.xml><?xml version="1.0" encoding="utf-8"?>
<ds:datastoreItem xmlns:ds="http://schemas.openxmlformats.org/officeDocument/2006/customXml" ds:itemID="{DF1FF4F2-E9D7-4768-B72F-E39A3A93F829}"/>
</file>

<file path=docMetadata/LabelInfo.xml><?xml version="1.0" encoding="utf-8"?>
<clbl:labelList xmlns:clbl="http://schemas.microsoft.com/office/2020/mipLabelMetadata">
  <clbl:label id="{ee9ddd37-01c2-47a1-893c-5c0bdc1f6d39}" enabled="1" method="Privileged" siteId="{d9662eb9-ad98-4e74-a8a2-04ed5d544db6}"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Ariane.Schulze@softwareag.com</dc:creator>
  <cp:keywords/>
  <dc:description/>
  <cp:lastModifiedBy/>
  <cp:revision/>
  <dcterms:created xsi:type="dcterms:W3CDTF">2017-10-10T05:46:31Z</dcterms:created>
  <dcterms:modified xsi:type="dcterms:W3CDTF">2026-03-17T09:31:49Z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0x0101001DBAD51B85B5BD4AA3D15A154D209117</vt:lpwstr>
  </property>
</Properties>
</file>